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95" yWindow="0" windowWidth="25320" windowHeight="14475" activeTab="0"/>
  </bookViews>
  <sheets>
    <sheet name="7.S1 Capital Budgeting" sheetId="1" r:id="rId1"/>
    <sheet name="7.S1 alt Capital Budgeting" sheetId="2" r:id="rId2"/>
    <sheet name="7.S2 Search&amp;Rescue" sheetId="3" r:id="rId3"/>
    <sheet name="7.S3 Warehouse Location" sheetId="4" r:id="rId4"/>
  </sheets>
  <externalReferences>
    <externalReference r:id="rId7"/>
  </externalReferences>
  <definedNames>
    <definedName name="__123Graph_A" hidden="1">'[1]Intro'!$M$26:$M$66</definedName>
    <definedName name="__123Graph_AFNTPOP" hidden="1">'[1]Intro'!$O$86:$O$126</definedName>
    <definedName name="__123Graph_AFNTQUE" hidden="1">'[1]Intro'!$AJ$65:$AJ$105</definedName>
    <definedName name="__123Graph_AMMS" hidden="1">'[1]Intro'!$M$26:$M$66</definedName>
    <definedName name="__123Graph_X" hidden="1">'[1]Intro'!$K$26:$K$66</definedName>
    <definedName name="__123Graph_XFNTPOP" hidden="1">'[1]Intro'!$M$86:$M$126</definedName>
    <definedName name="__123Graph_XFNTQUE" hidden="1">'[1]Intro'!$AI$65:$AI$105</definedName>
    <definedName name="__123Graph_XMMS" hidden="1">'[1]Intro'!$K$26:$K$66</definedName>
    <definedName name="ActualCapacity">'7.S3 Warehouse Location'!$M$24:$M$26</definedName>
    <definedName name="anscount" hidden="1">1</definedName>
    <definedName name="Capacity">'7.S3 Warehouse Location'!$L$18:$L$20</definedName>
    <definedName name="FixedCost">'7.S3 Warehouse Location'!$J$18:$J$20</definedName>
    <definedName name="limcount" hidden="1">1</definedName>
    <definedName name="Needed">'7.S2 Search&amp;Rescue'!$AQ$5:$AQ$41</definedName>
    <definedName name="NeededInRegion">'7.S3 Warehouse Location'!$D$29:$H$29</definedName>
    <definedName name="NPV">'7.S1 Capital Budgeting'!$C$5:$J$5</definedName>
    <definedName name="Open?">'7.S3 Warehouse Location'!$N$24:$N$26</definedName>
    <definedName name="PlantCapacity">'7.S3 Warehouse Location'!$I$11:$I$12</definedName>
    <definedName name="PlantTotalShipped">'7.S3 Warehouse Location'!$G$11:$G$12</definedName>
    <definedName name="PtoWCost">'7.S3 Warehouse Location'!$D$6:$F$7</definedName>
    <definedName name="PtoWShipments">'7.S3 Warehouse Location'!$D$11:$F$12</definedName>
    <definedName name="sencount" localSheetId="1" hidden="1">4</definedName>
    <definedName name="sencount" localSheetId="0" hidden="1">4</definedName>
    <definedName name="sencount" localSheetId="3" hidden="1">4</definedName>
    <definedName name="sencount" hidden="1">3</definedName>
    <definedName name="sencount2" hidden="1">3</definedName>
    <definedName name="ShippedIn">'7.S3 Warehouse Location'!$K$24:$K$26</definedName>
    <definedName name="ShippedOut">'7.S3 Warehouse Location'!$I$24:$I$26</definedName>
    <definedName name="solver_adj" localSheetId="1" hidden="1">'7.S1 alt Capital Budgeting'!$C$15:$J$15</definedName>
    <definedName name="solver_adj" localSheetId="0" hidden="1">'7.S1 Capital Budgeting'!$C$15:$J$15</definedName>
    <definedName name="solver_adj" localSheetId="2" hidden="1">'7.S2 Search&amp;Rescue'!$D$44:$AN$44</definedName>
    <definedName name="solver_adj" localSheetId="3" hidden="1">'7.S3 Warehouse Location'!$D$11:$F$12,'7.S3 Warehouse Location'!$D$24:$H$26,'7.S3 Warehouse Location'!$N$24:$N$26</definedName>
    <definedName name="solver_cvg" localSheetId="1" hidden="1">0.0001</definedName>
    <definedName name="solver_cvg" localSheetId="0" hidden="1">0.0001</definedName>
    <definedName name="solver_cvg" localSheetId="2" hidden="1">0.0001</definedName>
    <definedName name="solver_cvg" localSheetId="3" hidden="1">0.0001</definedName>
    <definedName name="solver_drv" localSheetId="1" hidden="1">1</definedName>
    <definedName name="solver_drv" localSheetId="0" hidden="1">1</definedName>
    <definedName name="solver_drv" localSheetId="2" hidden="1">1</definedName>
    <definedName name="solver_drv" localSheetId="3" hidden="1">1</definedName>
    <definedName name="solver_eng" localSheetId="1" hidden="1">2</definedName>
    <definedName name="solver_eng" localSheetId="0" hidden="1">2</definedName>
    <definedName name="solver_eng" localSheetId="3" hidden="1">2</definedName>
    <definedName name="solver_est" localSheetId="1" hidden="1">1</definedName>
    <definedName name="solver_est" localSheetId="0" hidden="1">1</definedName>
    <definedName name="solver_est" localSheetId="2" hidden="1">1</definedName>
    <definedName name="solver_est" localSheetId="3" hidden="1">1</definedName>
    <definedName name="solver_ibd" localSheetId="1" hidden="1">2</definedName>
    <definedName name="solver_ibd" localSheetId="0" hidden="1">2</definedName>
    <definedName name="solver_ibd" localSheetId="3" hidden="1">2</definedName>
    <definedName name="solver_itr" localSheetId="1" hidden="1">100</definedName>
    <definedName name="solver_itr" localSheetId="0" hidden="1">100</definedName>
    <definedName name="solver_itr" localSheetId="2" hidden="1">100</definedName>
    <definedName name="solver_itr" localSheetId="3" hidden="1">100</definedName>
    <definedName name="solver_lhs1" localSheetId="1" hidden="1">'7.S1 alt Capital Budgeting'!$C$15:$J$15</definedName>
    <definedName name="solver_lhs1" localSheetId="0" hidden="1">'7.S1 Capital Budgeting'!$C$15:$J$15</definedName>
    <definedName name="solver_lhs1" localSheetId="2" hidden="1">'7.S2 Search&amp;Rescue'!$D$44:$AN$44</definedName>
    <definedName name="solver_lhs1" localSheetId="3" hidden="1">'7.S3 Warehouse Location'!$N$24:$N$26</definedName>
    <definedName name="solver_lhs2" localSheetId="1" hidden="1">'7.S1 alt Capital Budgeting'!$K$8:$K$11</definedName>
    <definedName name="solver_lhs2" localSheetId="0" hidden="1">'7.S1 Capital Budgeting'!$K$8:$K$11</definedName>
    <definedName name="solver_lhs2" localSheetId="2" hidden="1">'7.S2 Search&amp;Rescue'!$AO$5:$AO$41</definedName>
    <definedName name="solver_lhs2" localSheetId="3" hidden="1">'7.S3 Warehouse Location'!$I$24:$I$26</definedName>
    <definedName name="solver_lhs3" localSheetId="1" hidden="1">'7.S1 alt Capital Budgeting'!$C$18</definedName>
    <definedName name="solver_lhs3" localSheetId="0" hidden="1">'7.S1 Capital Budgeting'!$C$18</definedName>
    <definedName name="solver_lhs3" localSheetId="2" hidden="1">'7.S2 Search&amp;Rescue'!$K$5:$K$22</definedName>
    <definedName name="solver_lhs3" localSheetId="3" hidden="1">'7.S3 Warehouse Location'!$K$24:$K$26</definedName>
    <definedName name="solver_lhs4" localSheetId="1" hidden="1">'7.S1 alt Capital Budgeting'!$C$19:$C$20</definedName>
    <definedName name="solver_lhs4" localSheetId="0" hidden="1">'7.S1 Capital Budgeting'!$C$19:$C$20</definedName>
    <definedName name="solver_lhs4" localSheetId="2" hidden="1">'7.S2 Search&amp;Rescue'!$K$5:$K$22</definedName>
    <definedName name="solver_lhs4" localSheetId="3" hidden="1">'7.S3 Warehouse Location'!$D$27:$H$27</definedName>
    <definedName name="solver_lhs5" localSheetId="3" hidden="1">'7.S3 Warehouse Location'!$G$11:$G$12</definedName>
    <definedName name="solver_lhs6" localSheetId="3" hidden="1">'7.S3 Warehouse Location'!$N$24:$N$26</definedName>
    <definedName name="solver_lin" localSheetId="1" hidden="1">1</definedName>
    <definedName name="solver_lin" localSheetId="0" hidden="1">1</definedName>
    <definedName name="solver_lin" localSheetId="2" hidden="1">1</definedName>
    <definedName name="solver_lin" localSheetId="3" hidden="1">1</definedName>
    <definedName name="solver_lva" localSheetId="1" hidden="1">2</definedName>
    <definedName name="solver_lva" localSheetId="0" hidden="1">2</definedName>
    <definedName name="solver_lva" localSheetId="3" hidden="1">2</definedName>
    <definedName name="solver_mip" localSheetId="1" hidden="1">5000</definedName>
    <definedName name="solver_mip" localSheetId="0" hidden="1">5000</definedName>
    <definedName name="solver_mip" localSheetId="3" hidden="1">5000</definedName>
    <definedName name="solver_mni" localSheetId="1" hidden="1">30</definedName>
    <definedName name="solver_mni" localSheetId="0" hidden="1">30</definedName>
    <definedName name="solver_mni" localSheetId="3" hidden="1">30</definedName>
    <definedName name="solver_mrt" localSheetId="1" hidden="1">0.075</definedName>
    <definedName name="solver_mrt" localSheetId="0" hidden="1">0.075</definedName>
    <definedName name="solver_mrt" localSheetId="3" hidden="1">0.075</definedName>
    <definedName name="solver_neg" localSheetId="1" hidden="1">1</definedName>
    <definedName name="solver_neg" localSheetId="0" hidden="1">1</definedName>
    <definedName name="solver_neg" localSheetId="2" hidden="1">1</definedName>
    <definedName name="solver_neg" localSheetId="3" hidden="1">1</definedName>
    <definedName name="solver_nod" localSheetId="1" hidden="1">5000</definedName>
    <definedName name="solver_nod" localSheetId="0" hidden="1">5000</definedName>
    <definedName name="solver_nod" localSheetId="3" hidden="1">5000</definedName>
    <definedName name="solver_num" localSheetId="1" hidden="1">4</definedName>
    <definedName name="solver_num" localSheetId="0" hidden="1">4</definedName>
    <definedName name="solver_num" localSheetId="2" hidden="1">2</definedName>
    <definedName name="solver_num" localSheetId="3" hidden="1">5</definedName>
    <definedName name="solver_nwt" localSheetId="1" hidden="1">1</definedName>
    <definedName name="solver_nwt" localSheetId="0" hidden="1">1</definedName>
    <definedName name="solver_nwt" localSheetId="2" hidden="1">1</definedName>
    <definedName name="solver_nwt" localSheetId="3" hidden="1">1</definedName>
    <definedName name="solver_ofx" localSheetId="1" hidden="1">2</definedName>
    <definedName name="solver_ofx" localSheetId="0" hidden="1">2</definedName>
    <definedName name="solver_ofx" localSheetId="3" hidden="1">2</definedName>
    <definedName name="solver_opt" localSheetId="1" hidden="1">'7.S1 alt Capital Budgeting'!$M$15</definedName>
    <definedName name="solver_opt" localSheetId="0" hidden="1">'7.S1 Capital Budgeting'!$M$15</definedName>
    <definedName name="solver_opt" localSheetId="2" hidden="1">'7.S2 Search&amp;Rescue'!$AQ$44</definedName>
    <definedName name="solver_opt" localSheetId="3" hidden="1">'7.S3 Warehouse Location'!$N$12</definedName>
    <definedName name="solver_piv" localSheetId="1" hidden="1">0.000001</definedName>
    <definedName name="solver_piv" localSheetId="0" hidden="1">0.000001</definedName>
    <definedName name="solver_piv" localSheetId="3" hidden="1">0.000001</definedName>
    <definedName name="solver_pre" localSheetId="1" hidden="1">0.000001</definedName>
    <definedName name="solver_pre" localSheetId="0" hidden="1">0.000001</definedName>
    <definedName name="solver_pre" localSheetId="2" hidden="1">0.000001</definedName>
    <definedName name="solver_pre" localSheetId="3" hidden="1">0.000001</definedName>
    <definedName name="solver_pro" localSheetId="1" hidden="1">2</definedName>
    <definedName name="solver_pro" localSheetId="0" hidden="1">2</definedName>
    <definedName name="solver_pro" localSheetId="3" hidden="1">2</definedName>
    <definedName name="solver_rbv" localSheetId="1" hidden="1">1</definedName>
    <definedName name="solver_rbv" localSheetId="0" hidden="1">1</definedName>
    <definedName name="solver_rbv" localSheetId="3" hidden="1">1</definedName>
    <definedName name="solver_red" localSheetId="1" hidden="1">0.000001</definedName>
    <definedName name="solver_red" localSheetId="0" hidden="1">0.000001</definedName>
    <definedName name="solver_red" localSheetId="3" hidden="1">0.000001</definedName>
    <definedName name="solver_rel1" localSheetId="1" hidden="1">5</definedName>
    <definedName name="solver_rel1" localSheetId="0" hidden="1">5</definedName>
    <definedName name="solver_rel1" localSheetId="2" hidden="1">5</definedName>
    <definedName name="solver_rel1" localSheetId="3" hidden="1">5</definedName>
    <definedName name="solver_rel2" localSheetId="1" hidden="1">1</definedName>
    <definedName name="solver_rel2" localSheetId="0" hidden="1">1</definedName>
    <definedName name="solver_rel2" localSheetId="2" hidden="1">3</definedName>
    <definedName name="solver_rel2" localSheetId="3" hidden="1">1</definedName>
    <definedName name="solver_rel3" localSheetId="1" hidden="1">3</definedName>
    <definedName name="solver_rel3" localSheetId="0" hidden="1">3</definedName>
    <definedName name="solver_rel3" localSheetId="2" hidden="1">5</definedName>
    <definedName name="solver_rel3" localSheetId="3" hidden="1">1</definedName>
    <definedName name="solver_rel4" localSheetId="1" hidden="1">1</definedName>
    <definedName name="solver_rel4" localSheetId="0" hidden="1">1</definedName>
    <definedName name="solver_rel4" localSheetId="2" hidden="1">5</definedName>
    <definedName name="solver_rel4" localSheetId="3" hidden="1">3</definedName>
    <definedName name="solver_rel5" localSheetId="3" hidden="1">1</definedName>
    <definedName name="solver_rel6" localSheetId="3" hidden="1">5</definedName>
    <definedName name="solver_reo" localSheetId="1" hidden="1">2</definedName>
    <definedName name="solver_reo" localSheetId="0" hidden="1">2</definedName>
    <definedName name="solver_reo" localSheetId="3" hidden="1">2</definedName>
    <definedName name="solver_rep" localSheetId="1" hidden="1">2</definedName>
    <definedName name="solver_rep" localSheetId="0" hidden="1">2</definedName>
    <definedName name="solver_rep" localSheetId="3" hidden="1">2</definedName>
    <definedName name="solver_rhs1" localSheetId="1" hidden="1">binary</definedName>
    <definedName name="solver_rhs1" localSheetId="0" hidden="1">binary</definedName>
    <definedName name="solver_rhs1" localSheetId="2" hidden="1">binary</definedName>
    <definedName name="solver_rhs1" localSheetId="3" hidden="1">binary</definedName>
    <definedName name="solver_rhs2" localSheetId="1" hidden="1">'7.S1 alt Capital Budgeting'!$M$8:$M$11</definedName>
    <definedName name="solver_rhs2" localSheetId="0" hidden="1">'7.S1 Capital Budgeting'!$M$8:$M$11</definedName>
    <definedName name="solver_rhs2" localSheetId="2" hidden="1">'7.S2 Search&amp;Rescue'!$AQ$5:$AQ$41</definedName>
    <definedName name="solver_rhs2" localSheetId="3" hidden="1">'7.S3 Warehouse Location'!$K$24:$K$26</definedName>
    <definedName name="solver_rhs3" localSheetId="1" hidden="1">'7.S1 alt Capital Budgeting'!$E$18</definedName>
    <definedName name="solver_rhs3" localSheetId="0" hidden="1">'7.S1 Capital Budgeting'!$E$18</definedName>
    <definedName name="solver_rhs3" localSheetId="2" hidden="1">binary</definedName>
    <definedName name="solver_rhs3" localSheetId="3" hidden="1">'7.S3 Warehouse Location'!$M$24:$M$26</definedName>
    <definedName name="solver_rhs4" localSheetId="1" hidden="1">'7.S1 alt Capital Budgeting'!$E$19:$E$20</definedName>
    <definedName name="solver_rhs4" localSheetId="0" hidden="1">'7.S1 Capital Budgeting'!$E$19:$E$20</definedName>
    <definedName name="solver_rhs4" localSheetId="2" hidden="1">binary</definedName>
    <definedName name="solver_rhs4" localSheetId="3" hidden="1">'7.S3 Warehouse Location'!$D$29:$H$29</definedName>
    <definedName name="solver_rhs5" localSheetId="3" hidden="1">'7.S3 Warehouse Location'!$I$11:$I$12</definedName>
    <definedName name="solver_rhs6" localSheetId="3" hidden="1">binary</definedName>
    <definedName name="solver_rlx" localSheetId="1" hidden="1">2</definedName>
    <definedName name="solver_rlx" localSheetId="0" hidden="1">2</definedName>
    <definedName name="solver_rlx" localSheetId="3" hidden="1">2</definedName>
    <definedName name="solver_scl" localSheetId="1" hidden="1">2</definedName>
    <definedName name="solver_scl" localSheetId="0" hidden="1">2</definedName>
    <definedName name="solver_scl" localSheetId="2" hidden="1">2</definedName>
    <definedName name="solver_scl" localSheetId="3" hidden="1">2</definedName>
    <definedName name="solver_sho" localSheetId="1" hidden="1">2</definedName>
    <definedName name="solver_sho" localSheetId="0" hidden="1">2</definedName>
    <definedName name="solver_sho" localSheetId="2" hidden="1">2</definedName>
    <definedName name="solver_sho" localSheetId="3" hidden="1">2</definedName>
    <definedName name="solver_ssz" localSheetId="1" hidden="1">100</definedName>
    <definedName name="solver_ssz" localSheetId="0" hidden="1">100</definedName>
    <definedName name="solver_ssz" localSheetId="3" hidden="1">100</definedName>
    <definedName name="solver_tim" localSheetId="1" hidden="1">100</definedName>
    <definedName name="solver_tim" localSheetId="0" hidden="1">100</definedName>
    <definedName name="solver_tim" localSheetId="2" hidden="1">100</definedName>
    <definedName name="solver_tim" localSheetId="3" hidden="1">100</definedName>
    <definedName name="solver_tol" localSheetId="1" hidden="1">0.05</definedName>
    <definedName name="solver_tol" localSheetId="0" hidden="1">0.05</definedName>
    <definedName name="solver_tol" localSheetId="2" hidden="1">0</definedName>
    <definedName name="solver_tol" localSheetId="3" hidden="1">0</definedName>
    <definedName name="solver_typ" localSheetId="1" hidden="1">1</definedName>
    <definedName name="solver_typ" localSheetId="0" hidden="1">1</definedName>
    <definedName name="solver_typ" localSheetId="2" hidden="1">2</definedName>
    <definedName name="solver_typ" localSheetId="3" hidden="1">2</definedName>
    <definedName name="solver_val" localSheetId="1" hidden="1">0</definedName>
    <definedName name="solver_val" localSheetId="0" hidden="1">0</definedName>
    <definedName name="solver_val" localSheetId="2" hidden="1">0</definedName>
    <definedName name="solver_val" localSheetId="3" hidden="1">0</definedName>
    <definedName name="Team?">'7.S2 Search&amp;Rescue'!$D$44:$AN$44</definedName>
    <definedName name="TeamsNearby">'7.S2 Search&amp;Rescue'!$AO$5:$AO$41</definedName>
    <definedName name="TotalAvailable">'7.S1 Capital Budgeting'!$M$8:$M$11</definedName>
    <definedName name="TotalCost">'7.S3 Warehouse Location'!$N$12</definedName>
    <definedName name="TotalNPV">'7.S1 Capital Budgeting'!$M$15</definedName>
    <definedName name="TotalOutflow">'7.S1 Capital Budgeting'!$K$8:$K$11</definedName>
    <definedName name="TotalShippedToRegion">'7.S3 Warehouse Location'!$D$27:$H$27</definedName>
    <definedName name="TotalTeams">'7.S2 Search&amp;Rescue'!$AQ$44</definedName>
    <definedName name="treeList" hidden="1">"11110000000000000000000000000000000000000000000000000000000000000000000000000000000000000000000000000000000000000000000000000000000000000000000000000000000000000000000000000000000000000000000000000000"</definedName>
    <definedName name="Undertake?">'7.S1 Capital Budgeting'!$C$15:$J$15</definedName>
    <definedName name="WtoRCost">'7.S3 Warehouse Location'!$D$18:$H$20</definedName>
    <definedName name="WtoRShipments">'7.S3 Warehouse Location'!$D$24:$H$26</definedName>
  </definedNames>
  <calcPr fullCalcOnLoad="1"/>
</workbook>
</file>

<file path=xl/sharedStrings.xml><?xml version="1.0" encoding="utf-8"?>
<sst xmlns="http://schemas.openxmlformats.org/spreadsheetml/2006/main" count="329" uniqueCount="145">
  <si>
    <t>Undertake?</t>
  </si>
  <si>
    <t>Outflow</t>
  </si>
  <si>
    <t>Range Name</t>
  </si>
  <si>
    <t>Cells</t>
  </si>
  <si>
    <t>NPV</t>
  </si>
  <si>
    <t>TotalAvailable</t>
  </si>
  <si>
    <t>TotalNPV</t>
  </si>
  <si>
    <t>TotalOutflow</t>
  </si>
  <si>
    <t>C5:J5</t>
  </si>
  <si>
    <t>M8:M11</t>
  </si>
  <si>
    <t>M15</t>
  </si>
  <si>
    <t>K8:K11</t>
  </si>
  <si>
    <t>C15:J15</t>
  </si>
  <si>
    <t>Clallum</t>
  </si>
  <si>
    <t>TeamsNearby</t>
  </si>
  <si>
    <t>TotalTeams</t>
  </si>
  <si>
    <t>AQ5:AQ41</t>
  </si>
  <si>
    <t>D44:AN44</t>
  </si>
  <si>
    <t>AO5:AO41</t>
  </si>
  <si>
    <t>AQ44</t>
  </si>
  <si>
    <t>Plant</t>
  </si>
  <si>
    <t>Warehouse to Region</t>
  </si>
  <si>
    <t>Shipping Cost (W--&gt;R)</t>
  </si>
  <si>
    <t>ActualCapacity</t>
  </si>
  <si>
    <t>FixedCost</t>
  </si>
  <si>
    <t>NeededInRegion</t>
  </si>
  <si>
    <t>PlantCapacity</t>
  </si>
  <si>
    <t>PlantTotalShipped</t>
  </si>
  <si>
    <t>PtoWCost</t>
  </si>
  <si>
    <t>PtoWShipments</t>
  </si>
  <si>
    <t>ShippedIn</t>
  </si>
  <si>
    <t>ShippedOut</t>
  </si>
  <si>
    <t>TotalShippedToRegion</t>
  </si>
  <si>
    <t>WtoRCost</t>
  </si>
  <si>
    <t>WtoRShipments</t>
  </si>
  <si>
    <t>M24:M26</t>
  </si>
  <si>
    <t>L18:L20</t>
  </si>
  <si>
    <t>J18:J20</t>
  </si>
  <si>
    <t>D29:H29</t>
  </si>
  <si>
    <t>N24:N26</t>
  </si>
  <si>
    <t>I11:I12</t>
  </si>
  <si>
    <t>G11:G12</t>
  </si>
  <si>
    <t>D6:F7</t>
  </si>
  <si>
    <t>D11:F12</t>
  </si>
  <si>
    <t>K24:K26</t>
  </si>
  <si>
    <t>I24:I26</t>
  </si>
  <si>
    <t>D27:H27</t>
  </si>
  <si>
    <t>D18:H20</t>
  </si>
  <si>
    <t>D24:H26</t>
  </si>
  <si>
    <t>TotalCost</t>
  </si>
  <si>
    <t>N12</t>
  </si>
  <si>
    <t>Cumulative</t>
  </si>
  <si>
    <t>Cumulative Cash Outflow Required ($million)</t>
  </si>
  <si>
    <t>Search &amp; Rescue Location</t>
  </si>
  <si>
    <t>County Nearby?</t>
  </si>
  <si>
    <t>County</t>
  </si>
  <si>
    <t>Jefferson</t>
  </si>
  <si>
    <t>Grays Harbor</t>
  </si>
  <si>
    <t>Pacific</t>
  </si>
  <si>
    <t>Wahkiakum</t>
  </si>
  <si>
    <t>Kitsap</t>
  </si>
  <si>
    <t>Mason</t>
  </si>
  <si>
    <t>Thurston</t>
  </si>
  <si>
    <t>Whatcom</t>
  </si>
  <si>
    <t>Skagit</t>
  </si>
  <si>
    <t>Snohomish</t>
  </si>
  <si>
    <t>King</t>
  </si>
  <si>
    <t>Pierce</t>
  </si>
  <si>
    <t>Lewis</t>
  </si>
  <si>
    <t>Cowlitz</t>
  </si>
  <si>
    <t>Clark</t>
  </si>
  <si>
    <t>Skamania</t>
  </si>
  <si>
    <t>Okanogan</t>
  </si>
  <si>
    <t>Chelan</t>
  </si>
  <si>
    <t>Douglas</t>
  </si>
  <si>
    <t>Kittitas</t>
  </si>
  <si>
    <t>Grant</t>
  </si>
  <si>
    <t>Yakima</t>
  </si>
  <si>
    <t>Klickitat</t>
  </si>
  <si>
    <t>Benton</t>
  </si>
  <si>
    <t>Ferry</t>
  </si>
  <si>
    <t>Stevens</t>
  </si>
  <si>
    <t>Pend Oreille</t>
  </si>
  <si>
    <t>Lincoln</t>
  </si>
  <si>
    <t>Whitman</t>
  </si>
  <si>
    <t>Franklin</t>
  </si>
  <si>
    <t>Walla Walla</t>
  </si>
  <si>
    <t>Columbia</t>
  </si>
  <si>
    <t>Garfield</t>
  </si>
  <si>
    <t>Asotin</t>
  </si>
  <si>
    <t>Teams nearby</t>
  </si>
  <si>
    <t>Total Teams</t>
  </si>
  <si>
    <t>Team?</t>
  </si>
  <si>
    <t>Capital Budgeting with Contingency Constraints</t>
  </si>
  <si>
    <t>Project</t>
  </si>
  <si>
    <t>NPV ($million)</t>
  </si>
  <si>
    <t>Total</t>
  </si>
  <si>
    <t>Needed</t>
  </si>
  <si>
    <t>Total Cost</t>
  </si>
  <si>
    <t>Cost</t>
  </si>
  <si>
    <t>&gt;=</t>
  </si>
  <si>
    <t>&lt;=</t>
  </si>
  <si>
    <t>Shipping Cost (P--&gt;W)</t>
  </si>
  <si>
    <t>Fixed Cost (W)</t>
  </si>
  <si>
    <t>Total Shipped</t>
  </si>
  <si>
    <t>Shipping</t>
  </si>
  <si>
    <t>Out</t>
  </si>
  <si>
    <t>In</t>
  </si>
  <si>
    <t>Warehouse Site Selection</t>
  </si>
  <si>
    <t>Region 1</t>
  </si>
  <si>
    <t>Region 2</t>
  </si>
  <si>
    <t>Region 3</t>
  </si>
  <si>
    <t>Region 4</t>
  </si>
  <si>
    <t>Region 5</t>
  </si>
  <si>
    <t>Contingency Constraints</t>
  </si>
  <si>
    <t>Project 1,2,3</t>
  </si>
  <si>
    <t>Project 6</t>
  </si>
  <si>
    <t>Project 6,7</t>
  </si>
  <si>
    <t>Project 5</t>
  </si>
  <si>
    <t>Plant to Warehouse</t>
  </si>
  <si>
    <t>Shipping + Production</t>
  </si>
  <si>
    <t>Fixed</t>
  </si>
  <si>
    <t>Warehouse 1</t>
  </si>
  <si>
    <t>Warehouse 2</t>
  </si>
  <si>
    <t>Warehouse 3</t>
  </si>
  <si>
    <t>Plant 1</t>
  </si>
  <si>
    <t>Plant 2</t>
  </si>
  <si>
    <t>Shipment</t>
  </si>
  <si>
    <t>Actual</t>
  </si>
  <si>
    <t>Quantities</t>
  </si>
  <si>
    <t>Shipped</t>
  </si>
  <si>
    <t>Open?</t>
  </si>
  <si>
    <t>Total Costs</t>
  </si>
  <si>
    <t>Capacity</t>
  </si>
  <si>
    <t>Available</t>
  </si>
  <si>
    <t>Spokane</t>
  </si>
  <si>
    <t>Adams</t>
  </si>
  <si>
    <t>Cash Outflow Required ($million)</t>
  </si>
  <si>
    <t>Total Outflow</t>
  </si>
  <si>
    <t>Year 1</t>
  </si>
  <si>
    <t>Year 2</t>
  </si>
  <si>
    <t>Year 3</t>
  </si>
  <si>
    <t>Year 4</t>
  </si>
  <si>
    <t>Total NPV</t>
  </si>
  <si>
    <t>($million)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</si>
</sst>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0.0"/>
    <numFmt numFmtId="169" formatCode="0.0%"/>
    <numFmt numFmtId="170" formatCode="&quot;$&quot;#,##0.00"/>
    <numFmt numFmtId="171" formatCode="&quot;$&quot;#,##0"/>
    <numFmt numFmtId="172" formatCode="0.0000"/>
    <numFmt numFmtId="173" formatCode="0.000"/>
    <numFmt numFmtId="174" formatCode="0.000000"/>
    <numFmt numFmtId="175" formatCode="0.00000"/>
    <numFmt numFmtId="176" formatCode="&quot;$&quot;#,##0.0"/>
    <numFmt numFmtId="177" formatCode="0.0000000"/>
    <numFmt numFmtId="178" formatCode="0.0E+00"/>
    <numFmt numFmtId="179" formatCode="0E+00"/>
    <numFmt numFmtId="180" formatCode="0.000E+00"/>
    <numFmt numFmtId="181" formatCode="#,##0.0"/>
    <numFmt numFmtId="182" formatCode="0.00000000"/>
    <numFmt numFmtId="183" formatCode="General_)"/>
    <numFmt numFmtId="184" formatCode="0.0000_)"/>
    <numFmt numFmtId="185" formatCode="&quot;+&quot;&quot;$&quot;#,##0.00;&quot;-&quot;&quot;$&quot;#,##0.00;&quot;$&quot;0.00"/>
    <numFmt numFmtId="186" formatCode="&quot;+&quot;&quot;$&quot;#,##0;&quot;-&quot;&quot;$&quot;#,##0;&quot;$&quot;0"/>
    <numFmt numFmtId="187" formatCode="0.0000E+00;\&#10;"/>
    <numFmt numFmtId="188" formatCode="0.0000E+00;\槼"/>
    <numFmt numFmtId="189" formatCode="0.000E+00;\槼"/>
    <numFmt numFmtId="190" formatCode="0.00E+00;\槼"/>
    <numFmt numFmtId="191" formatCode="0.000000000"/>
    <numFmt numFmtId="192" formatCode="00000"/>
    <numFmt numFmtId="193" formatCode="0;\-0;;@"/>
    <numFmt numFmtId="194" formatCode="&quot;$&quot;0"/>
    <numFmt numFmtId="195" formatCode="&quot;$&quot;0.0"/>
    <numFmt numFmtId="196" formatCode="*0.00"/>
    <numFmt numFmtId="197" formatCode="&quot;$&quot;0.00"/>
    <numFmt numFmtId="198" formatCode="0.0000000000"/>
    <numFmt numFmtId="199" formatCode="0.00000000000"/>
    <numFmt numFmtId="200" formatCode="0.0000E+00"/>
    <numFmt numFmtId="201" formatCode="_(&quot;$&quot;* #,##0.000_);_(&quot;$&quot;* \(#,##0.000\);_(&quot;$&quot;* &quot;-&quot;??_);_(@_)"/>
    <numFmt numFmtId="202" formatCode="0_)"/>
    <numFmt numFmtId="203" formatCode="0.00_)"/>
    <numFmt numFmtId="204" formatCode="&quot;$&quot;#,##0.000_);\(&quot;$&quot;#,##0.000\)"/>
    <numFmt numFmtId="205" formatCode="&quot;$&quot;#,##0.0_);[Red]\(&quot;$&quot;#,##0.0\)"/>
    <numFmt numFmtId="206" formatCode="&quot;$&quot;#,##0.0_);\(&quot;$&quot;#,##0.0\)"/>
    <numFmt numFmtId="207" formatCode="0.000000000000"/>
    <numFmt numFmtId="208" formatCode="0.00000000000000%"/>
    <numFmt numFmtId="209" formatCode="0.00000000000000"/>
    <numFmt numFmtId="210" formatCode="0.0000000000000"/>
    <numFmt numFmtId="211" formatCode="&quot;$&quot;#,##0.000"/>
    <numFmt numFmtId="212" formatCode="&quot;$&quot;#,##0.0000"/>
    <numFmt numFmtId="213" formatCode="0.0E+00;\വ"/>
    <numFmt numFmtId="214" formatCode="0.00E+00;\വ"/>
  </numFmts>
  <fonts count="2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8"/>
      <color indexed="36"/>
      <name val=""/>
      <family val="0"/>
    </font>
    <font>
      <u val="single"/>
      <sz val="8"/>
      <color indexed="12"/>
      <name val=""/>
      <family val="0"/>
    </font>
    <font>
      <b/>
      <sz val="12"/>
      <name val="Verdana"/>
      <family val="0"/>
    </font>
    <font>
      <b/>
      <sz val="12"/>
      <name val="Arial"/>
      <family val="2"/>
    </font>
    <font>
      <sz val="9"/>
      <name val="Arial"/>
      <family val="2"/>
    </font>
    <font>
      <sz val="10"/>
      <name val="Verdana"/>
      <family val="0"/>
    </font>
    <font>
      <sz val="9"/>
      <name val="Verdana"/>
      <family val="0"/>
    </font>
    <font>
      <u val="single"/>
      <sz val="9"/>
      <color indexed="36"/>
      <name val="Geneva"/>
      <family val="0"/>
    </font>
    <font>
      <u val="single"/>
      <sz val="9"/>
      <color indexed="12"/>
      <name val="Geneva"/>
      <family val="0"/>
    </font>
    <font>
      <b/>
      <sz val="14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sz val="8"/>
      <name val="Verdana"/>
      <family val="0"/>
    </font>
    <font>
      <b/>
      <sz val="11"/>
      <name val="Arial"/>
      <family val="0"/>
    </font>
    <font>
      <sz val="8"/>
      <name val=""/>
      <family val="0"/>
    </font>
    <font>
      <sz val="10"/>
      <name val="MS Sans Serif"/>
      <family val="0"/>
    </font>
    <font>
      <u val="single"/>
      <sz val="10"/>
      <color indexed="36"/>
      <name val="Verdana"/>
      <family val="0"/>
    </font>
    <font>
      <u val="single"/>
      <sz val="10"/>
      <color indexed="12"/>
      <name val="Verdana"/>
      <family val="0"/>
    </font>
    <font>
      <sz val="10"/>
      <name val="Geneva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Verdana"/>
      <family val="0"/>
    </font>
    <font>
      <u val="single"/>
      <sz val="10"/>
      <color indexed="36"/>
      <name val="Geneva"/>
      <family val="0"/>
    </font>
    <font>
      <u val="single"/>
      <sz val="10"/>
      <color indexed="12"/>
      <name val="Geneva"/>
      <family val="0"/>
    </font>
    <font>
      <b/>
      <sz val="9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1" applyNumberFormat="0" applyFon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3" borderId="0" applyNumberFormat="0" applyFon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4" borderId="2" applyNumberFormat="0" applyFont="0" applyAlignment="0" applyProtection="0"/>
  </cellStyleXfs>
  <cellXfs count="73"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2" borderId="3" xfId="0" applyFont="1" applyFill="1" applyBorder="1" applyAlignment="1">
      <alignment horizontal="center"/>
    </xf>
    <xf numFmtId="171" fontId="8" fillId="4" borderId="2" xfId="0" applyNumberFormat="1" applyFont="1" applyFill="1" applyBorder="1" applyAlignment="1">
      <alignment horizontal="center"/>
    </xf>
    <xf numFmtId="0" fontId="14" fillId="0" borderId="0" xfId="0" applyFont="1" applyAlignment="1">
      <alignment horizontal="left"/>
    </xf>
    <xf numFmtId="0" fontId="8" fillId="3" borderId="0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3" borderId="0" xfId="0" applyFont="1" applyFill="1" applyAlignment="1">
      <alignment horizontal="center"/>
    </xf>
    <xf numFmtId="0" fontId="13" fillId="0" borderId="0" xfId="0" applyFont="1" applyAlignment="1">
      <alignment/>
    </xf>
    <xf numFmtId="171" fontId="8" fillId="0" borderId="0" xfId="0" applyNumberFormat="1" applyFont="1" applyFill="1" applyBorder="1" applyAlignment="1">
      <alignment horizontal="center"/>
    </xf>
    <xf numFmtId="171" fontId="8" fillId="3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8" fillId="2" borderId="4" xfId="0" applyNumberFormat="1" applyFont="1" applyFill="1" applyBorder="1" applyAlignment="1">
      <alignment horizontal="center"/>
    </xf>
    <xf numFmtId="1" fontId="8" fillId="2" borderId="5" xfId="0" applyNumberFormat="1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14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textRotation="90"/>
    </xf>
    <xf numFmtId="0" fontId="8" fillId="0" borderId="0" xfId="0" applyFont="1" applyFill="1" applyBorder="1" applyAlignment="1">
      <alignment textRotation="90"/>
    </xf>
    <xf numFmtId="0" fontId="8" fillId="2" borderId="5" xfId="0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" fontId="8" fillId="2" borderId="3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right"/>
    </xf>
    <xf numFmtId="1" fontId="8" fillId="0" borderId="7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right"/>
    </xf>
    <xf numFmtId="1" fontId="8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right"/>
    </xf>
    <xf numFmtId="1" fontId="8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1" fontId="8" fillId="2" borderId="6" xfId="0" applyNumberFormat="1" applyFont="1" applyFill="1" applyBorder="1" applyAlignment="1">
      <alignment horizontal="center"/>
    </xf>
    <xf numFmtId="1" fontId="8" fillId="2" borderId="7" xfId="0" applyNumberFormat="1" applyFont="1" applyFill="1" applyBorder="1" applyAlignment="1">
      <alignment horizontal="center"/>
    </xf>
    <xf numFmtId="1" fontId="8" fillId="2" borderId="8" xfId="0" applyNumberFormat="1" applyFont="1" applyFill="1" applyBorder="1" applyAlignment="1">
      <alignment horizontal="center"/>
    </xf>
    <xf numFmtId="1" fontId="8" fillId="0" borderId="0" xfId="0" applyNumberFormat="1" applyFont="1" applyAlignment="1">
      <alignment horizontal="center"/>
    </xf>
    <xf numFmtId="1" fontId="8" fillId="2" borderId="14" xfId="0" applyNumberFormat="1" applyFont="1" applyFill="1" applyBorder="1" applyAlignment="1">
      <alignment horizontal="center"/>
    </xf>
    <xf numFmtId="171" fontId="8" fillId="0" borderId="15" xfId="0" applyNumberFormat="1" applyFont="1" applyBorder="1" applyAlignment="1">
      <alignment horizontal="center"/>
    </xf>
    <xf numFmtId="1" fontId="8" fillId="2" borderId="9" xfId="0" applyNumberFormat="1" applyFont="1" applyFill="1" applyBorder="1" applyAlignment="1">
      <alignment horizontal="center"/>
    </xf>
    <xf numFmtId="1" fontId="8" fillId="2" borderId="0" xfId="0" applyNumberFormat="1" applyFont="1" applyFill="1" applyBorder="1" applyAlignment="1">
      <alignment horizontal="center"/>
    </xf>
    <xf numFmtId="1" fontId="8" fillId="2" borderId="10" xfId="0" applyNumberFormat="1" applyFont="1" applyFill="1" applyBorder="1" applyAlignment="1">
      <alignment horizontal="center"/>
    </xf>
    <xf numFmtId="1" fontId="8" fillId="2" borderId="16" xfId="0" applyNumberFormat="1" applyFont="1" applyFill="1" applyBorder="1" applyAlignment="1">
      <alignment horizontal="center"/>
    </xf>
    <xf numFmtId="171" fontId="8" fillId="0" borderId="17" xfId="0" applyNumberFormat="1" applyFont="1" applyBorder="1" applyAlignment="1">
      <alignment horizontal="center"/>
    </xf>
    <xf numFmtId="1" fontId="8" fillId="2" borderId="11" xfId="0" applyNumberFormat="1" applyFont="1" applyFill="1" applyBorder="1" applyAlignment="1">
      <alignment horizontal="center"/>
    </xf>
    <xf numFmtId="1" fontId="8" fillId="2" borderId="12" xfId="0" applyNumberFormat="1" applyFont="1" applyFill="1" applyBorder="1" applyAlignment="1">
      <alignment horizontal="center"/>
    </xf>
    <xf numFmtId="1" fontId="8" fillId="2" borderId="13" xfId="0" applyNumberFormat="1" applyFont="1" applyFill="1" applyBorder="1" applyAlignment="1">
      <alignment horizontal="center"/>
    </xf>
    <xf numFmtId="1" fontId="8" fillId="2" borderId="18" xfId="0" applyNumberFormat="1" applyFont="1" applyFill="1" applyBorder="1" applyAlignment="1">
      <alignment horizontal="center"/>
    </xf>
    <xf numFmtId="0" fontId="17" fillId="0" borderId="0" xfId="0" applyFont="1" applyAlignment="1">
      <alignment horizontal="left"/>
    </xf>
    <xf numFmtId="0" fontId="8" fillId="5" borderId="19" xfId="0" applyNumberFormat="1" applyFont="1" applyFill="1" applyBorder="1" applyAlignment="1">
      <alignment horizontal="left"/>
    </xf>
    <xf numFmtId="0" fontId="8" fillId="5" borderId="20" xfId="0" applyNumberFormat="1" applyFont="1" applyFill="1" applyBorder="1" applyAlignment="1">
      <alignment horizontal="left"/>
    </xf>
    <xf numFmtId="0" fontId="8" fillId="5" borderId="21" xfId="0" applyNumberFormat="1" applyFont="1" applyFill="1" applyBorder="1" applyAlignment="1">
      <alignment horizontal="left"/>
    </xf>
    <xf numFmtId="0" fontId="8" fillId="5" borderId="22" xfId="0" applyNumberFormat="1" applyFont="1" applyFill="1" applyBorder="1" applyAlignment="1">
      <alignment horizontal="left"/>
    </xf>
    <xf numFmtId="0" fontId="28" fillId="5" borderId="23" xfId="0" applyFont="1" applyFill="1" applyBorder="1" applyAlignment="1">
      <alignment horizontal="left"/>
    </xf>
    <xf numFmtId="0" fontId="28" fillId="5" borderId="24" xfId="0" applyFont="1" applyFill="1" applyBorder="1" applyAlignment="1">
      <alignment horizontal="left"/>
    </xf>
    <xf numFmtId="0" fontId="8" fillId="0" borderId="0" xfId="0" applyFont="1" applyAlignment="1">
      <alignment textRotation="90"/>
    </xf>
    <xf numFmtId="0" fontId="8" fillId="5" borderId="19" xfId="0" applyNumberFormat="1" applyFont="1" applyFill="1" applyBorder="1" applyAlignment="1">
      <alignment/>
    </xf>
    <xf numFmtId="0" fontId="8" fillId="5" borderId="20" xfId="0" applyNumberFormat="1" applyFont="1" applyFill="1" applyBorder="1" applyAlignment="1">
      <alignment/>
    </xf>
    <xf numFmtId="0" fontId="8" fillId="5" borderId="21" xfId="0" applyNumberFormat="1" applyFont="1" applyFill="1" applyBorder="1" applyAlignment="1">
      <alignment/>
    </xf>
    <xf numFmtId="0" fontId="8" fillId="5" borderId="22" xfId="0" applyNumberFormat="1" applyFont="1" applyFill="1" applyBorder="1" applyAlignment="1">
      <alignment/>
    </xf>
    <xf numFmtId="0" fontId="28" fillId="5" borderId="23" xfId="0" applyFont="1" applyFill="1" applyBorder="1" applyAlignment="1">
      <alignment/>
    </xf>
    <xf numFmtId="0" fontId="28" fillId="5" borderId="24" xfId="0" applyFont="1" applyFill="1" applyBorder="1" applyAlignment="1">
      <alignment/>
    </xf>
  </cellXfs>
  <cellStyles count="11">
    <cellStyle name="Normal" xfId="0"/>
    <cellStyle name="Changing Cells" xfId="15"/>
    <cellStyle name="Comma" xfId="16"/>
    <cellStyle name="Comma [0]" xfId="17"/>
    <cellStyle name="Currency" xfId="18"/>
    <cellStyle name="Currency [0]" xfId="19"/>
    <cellStyle name="Data" xfId="20"/>
    <cellStyle name="Followed Hyperlink" xfId="21"/>
    <cellStyle name="Hyperlink" xfId="22"/>
    <cellStyle name="Percent" xfId="23"/>
    <cellStyle name="Target Cel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%20Mark\QM501Y\Class%20Notes\18%20Queueing%20Applications\Q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ample #1"/>
      <sheetName val="Example #2"/>
      <sheetName val="McDonalds"/>
      <sheetName val="Wendys"/>
      <sheetName val="Telephone"/>
      <sheetName val="Specific"/>
      <sheetName val="General"/>
      <sheetName val="LL Bean"/>
      <sheetName val="LL Bean F"/>
      <sheetName val="Intro"/>
      <sheetName val="MMs"/>
      <sheetName val="finite queue length"/>
      <sheetName val="finite population"/>
      <sheetName val="MG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tabSelected="1" workbookViewId="0" topLeftCell="A1">
      <selection activeCell="A1" sqref="A1"/>
    </sheetView>
  </sheetViews>
  <sheetFormatPr defaultColWidth="9.00390625" defaultRowHeight="12"/>
  <cols>
    <col min="1" max="1" width="2.875" style="1" customWidth="1"/>
    <col min="2" max="2" width="24.00390625" style="1" bestFit="1" customWidth="1"/>
    <col min="3" max="10" width="7.00390625" style="1" customWidth="1"/>
    <col min="11" max="11" width="8.25390625" style="1" customWidth="1"/>
    <col min="12" max="12" width="3.00390625" style="1" bestFit="1" customWidth="1"/>
    <col min="13" max="13" width="13.125" style="1" bestFit="1" customWidth="1"/>
    <col min="14" max="14" width="5.875" style="1" customWidth="1"/>
    <col min="15" max="15" width="11.75390625" style="23" customWidth="1"/>
    <col min="16" max="16" width="8.125" style="23" customWidth="1"/>
    <col min="17" max="16384" width="10.875" style="1" customWidth="1"/>
  </cols>
  <sheetData>
    <row r="1" ht="15.75">
      <c r="A1" s="2" t="s">
        <v>93</v>
      </c>
    </row>
    <row r="2" ht="12.75" thickBot="1"/>
    <row r="3" spans="3:16" ht="12.75" thickBot="1">
      <c r="C3" s="1" t="s">
        <v>94</v>
      </c>
      <c r="D3" s="1" t="s">
        <v>94</v>
      </c>
      <c r="E3" s="1" t="s">
        <v>94</v>
      </c>
      <c r="F3" s="1" t="s">
        <v>94</v>
      </c>
      <c r="G3" s="1" t="s">
        <v>94</v>
      </c>
      <c r="H3" s="1" t="s">
        <v>94</v>
      </c>
      <c r="I3" s="1" t="s">
        <v>94</v>
      </c>
      <c r="J3" s="1" t="s">
        <v>94</v>
      </c>
      <c r="O3" s="64" t="s">
        <v>2</v>
      </c>
      <c r="P3" s="65" t="s">
        <v>3</v>
      </c>
    </row>
    <row r="4" spans="2:16" ht="12">
      <c r="B4" s="3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O4" s="60" t="s">
        <v>4</v>
      </c>
      <c r="P4" s="61" t="s">
        <v>8</v>
      </c>
    </row>
    <row r="5" spans="2:16" ht="12">
      <c r="B5" s="3" t="s">
        <v>95</v>
      </c>
      <c r="C5" s="10">
        <v>10</v>
      </c>
      <c r="D5" s="10">
        <v>12</v>
      </c>
      <c r="E5" s="10">
        <v>11</v>
      </c>
      <c r="F5" s="10">
        <v>15</v>
      </c>
      <c r="G5" s="10">
        <v>24</v>
      </c>
      <c r="H5" s="10">
        <v>17</v>
      </c>
      <c r="I5" s="10">
        <v>16</v>
      </c>
      <c r="J5" s="10">
        <v>18</v>
      </c>
      <c r="O5" s="60" t="s">
        <v>5</v>
      </c>
      <c r="P5" s="61" t="s">
        <v>9</v>
      </c>
    </row>
    <row r="6" spans="2:16" ht="12">
      <c r="B6" s="3"/>
      <c r="K6" s="1" t="s">
        <v>96</v>
      </c>
      <c r="M6" s="1" t="s">
        <v>96</v>
      </c>
      <c r="O6" s="60" t="s">
        <v>6</v>
      </c>
      <c r="P6" s="61" t="s">
        <v>10</v>
      </c>
    </row>
    <row r="7" spans="2:16" ht="12">
      <c r="B7" s="29" t="s">
        <v>137</v>
      </c>
      <c r="D7" s="4"/>
      <c r="E7" s="4"/>
      <c r="F7" s="4"/>
      <c r="H7" s="4"/>
      <c r="I7" s="4"/>
      <c r="J7" s="4"/>
      <c r="K7" s="4" t="s">
        <v>1</v>
      </c>
      <c r="L7" s="4"/>
      <c r="M7" s="4" t="s">
        <v>134</v>
      </c>
      <c r="O7" s="60" t="s">
        <v>7</v>
      </c>
      <c r="P7" s="61" t="s">
        <v>11</v>
      </c>
    </row>
    <row r="8" spans="2:16" ht="12.75" thickBot="1">
      <c r="B8" s="30" t="s">
        <v>139</v>
      </c>
      <c r="C8" s="10">
        <v>1</v>
      </c>
      <c r="D8" s="10">
        <v>3</v>
      </c>
      <c r="E8" s="10">
        <v>0</v>
      </c>
      <c r="F8" s="10">
        <v>3</v>
      </c>
      <c r="G8" s="10">
        <v>3</v>
      </c>
      <c r="H8" s="10">
        <v>7</v>
      </c>
      <c r="I8" s="10">
        <v>2</v>
      </c>
      <c r="J8" s="10">
        <v>5</v>
      </c>
      <c r="K8" s="4">
        <f>SUMPRODUCT(C8:J8,Undertake?)</f>
        <v>18.99999999995337</v>
      </c>
      <c r="L8" s="4" t="s">
        <v>101</v>
      </c>
      <c r="M8" s="10">
        <v>20</v>
      </c>
      <c r="O8" s="62" t="s">
        <v>0</v>
      </c>
      <c r="P8" s="63" t="s">
        <v>12</v>
      </c>
    </row>
    <row r="9" spans="2:13" ht="12">
      <c r="B9" s="30" t="s">
        <v>140</v>
      </c>
      <c r="C9" s="10">
        <v>2</v>
      </c>
      <c r="D9" s="10">
        <v>2</v>
      </c>
      <c r="E9" s="10">
        <v>2</v>
      </c>
      <c r="F9" s="10">
        <v>2</v>
      </c>
      <c r="G9" s="10">
        <v>2</v>
      </c>
      <c r="H9" s="10">
        <v>3</v>
      </c>
      <c r="I9" s="10">
        <v>3</v>
      </c>
      <c r="J9" s="10">
        <v>4</v>
      </c>
      <c r="K9" s="4">
        <f>SUMPRODUCT(C9:J9,Undertake?)</f>
        <v>14.999999999980016</v>
      </c>
      <c r="L9" s="4" t="s">
        <v>101</v>
      </c>
      <c r="M9" s="10">
        <v>20</v>
      </c>
    </row>
    <row r="10" spans="2:13" ht="12">
      <c r="B10" s="30" t="s">
        <v>141</v>
      </c>
      <c r="C10" s="10">
        <v>2</v>
      </c>
      <c r="D10" s="10">
        <v>3</v>
      </c>
      <c r="E10" s="10">
        <v>4</v>
      </c>
      <c r="F10" s="10">
        <v>2</v>
      </c>
      <c r="G10" s="10">
        <v>3</v>
      </c>
      <c r="H10" s="10">
        <v>3</v>
      </c>
      <c r="I10" s="10">
        <v>6</v>
      </c>
      <c r="J10" s="10">
        <v>2</v>
      </c>
      <c r="K10" s="4">
        <f>SUMPRODUCT(C10:J10,Undertake?)</f>
        <v>15.999999999980016</v>
      </c>
      <c r="L10" s="4" t="s">
        <v>101</v>
      </c>
      <c r="M10" s="10">
        <v>20</v>
      </c>
    </row>
    <row r="11" spans="2:13" ht="12">
      <c r="B11" s="30" t="s">
        <v>142</v>
      </c>
      <c r="C11" s="10">
        <v>2</v>
      </c>
      <c r="D11" s="10">
        <v>1</v>
      </c>
      <c r="E11" s="10">
        <v>0</v>
      </c>
      <c r="F11" s="10">
        <v>5</v>
      </c>
      <c r="G11" s="10">
        <v>4</v>
      </c>
      <c r="H11" s="10">
        <v>2</v>
      </c>
      <c r="I11" s="10">
        <v>1</v>
      </c>
      <c r="J11" s="10">
        <v>2</v>
      </c>
      <c r="K11" s="4">
        <f>SUMPRODUCT(C11:J11,Undertake?)</f>
        <v>14.999999999986677</v>
      </c>
      <c r="L11" s="4" t="s">
        <v>101</v>
      </c>
      <c r="M11" s="10">
        <v>20</v>
      </c>
    </row>
    <row r="12" ht="12">
      <c r="B12" s="3"/>
    </row>
    <row r="13" spans="2:13" ht="12">
      <c r="B13" s="3"/>
      <c r="C13" s="1" t="s">
        <v>94</v>
      </c>
      <c r="D13" s="1" t="s">
        <v>94</v>
      </c>
      <c r="E13" s="1" t="s">
        <v>94</v>
      </c>
      <c r="F13" s="1" t="s">
        <v>94</v>
      </c>
      <c r="G13" s="1" t="s">
        <v>94</v>
      </c>
      <c r="H13" s="1" t="s">
        <v>94</v>
      </c>
      <c r="I13" s="1" t="s">
        <v>94</v>
      </c>
      <c r="J13" s="1" t="s">
        <v>94</v>
      </c>
      <c r="M13" s="1" t="s">
        <v>143</v>
      </c>
    </row>
    <row r="14" spans="2:13" ht="12.75" thickBot="1">
      <c r="B14" s="3"/>
      <c r="C14" s="1">
        <v>1</v>
      </c>
      <c r="D14" s="1">
        <v>2</v>
      </c>
      <c r="E14" s="1">
        <v>3</v>
      </c>
      <c r="F14" s="1">
        <v>4</v>
      </c>
      <c r="G14" s="1">
        <v>5</v>
      </c>
      <c r="H14" s="1">
        <v>6</v>
      </c>
      <c r="I14" s="1">
        <v>7</v>
      </c>
      <c r="J14" s="1">
        <v>8</v>
      </c>
      <c r="M14" s="1" t="s">
        <v>144</v>
      </c>
    </row>
    <row r="15" spans="2:13" ht="12.75" thickBot="1">
      <c r="B15" s="3" t="s">
        <v>0</v>
      </c>
      <c r="C15" s="31">
        <v>1</v>
      </c>
      <c r="D15" s="18">
        <v>0</v>
      </c>
      <c r="E15" s="18">
        <v>1</v>
      </c>
      <c r="F15" s="18">
        <v>1</v>
      </c>
      <c r="G15" s="18">
        <v>1</v>
      </c>
      <c r="H15" s="18">
        <v>0.9999999999933387</v>
      </c>
      <c r="I15" s="18">
        <v>0</v>
      </c>
      <c r="J15" s="19">
        <v>1</v>
      </c>
      <c r="M15" s="11">
        <f>SUMPRODUCT(NPV,Undertake?)</f>
        <v>94.99999999988675</v>
      </c>
    </row>
    <row r="17" ht="12">
      <c r="B17" s="23" t="s">
        <v>114</v>
      </c>
    </row>
    <row r="18" spans="2:6" ht="12">
      <c r="B18" s="32" t="s">
        <v>115</v>
      </c>
      <c r="C18" s="33">
        <f>SUM(C15:E15)</f>
        <v>2</v>
      </c>
      <c r="D18" s="34" t="s">
        <v>100</v>
      </c>
      <c r="E18" s="43">
        <v>1</v>
      </c>
      <c r="F18" s="35"/>
    </row>
    <row r="19" spans="2:6" ht="12">
      <c r="B19" s="36" t="s">
        <v>117</v>
      </c>
      <c r="C19" s="37">
        <f>SUM(H15:I15)</f>
        <v>0.9999999999933387</v>
      </c>
      <c r="D19" s="4" t="s">
        <v>101</v>
      </c>
      <c r="E19" s="10">
        <v>1</v>
      </c>
      <c r="F19" s="38"/>
    </row>
    <row r="20" spans="2:6" ht="12">
      <c r="B20" s="39" t="s">
        <v>118</v>
      </c>
      <c r="C20" s="40">
        <f>G15</f>
        <v>1</v>
      </c>
      <c r="D20" s="41" t="s">
        <v>101</v>
      </c>
      <c r="E20" s="40">
        <f>H15</f>
        <v>0.9999999999933387</v>
      </c>
      <c r="F20" s="42" t="s">
        <v>116</v>
      </c>
    </row>
  </sheetData>
  <printOptions gridLines="1" headings="1"/>
  <pageMargins left="0.75" right="0.75" top="1" bottom="1" header="0.5" footer="0.5"/>
  <pageSetup fitToHeight="1" fitToWidth="1" orientation="portrait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workbookViewId="0" topLeftCell="A1">
      <selection activeCell="A1" sqref="A1"/>
    </sheetView>
  </sheetViews>
  <sheetFormatPr defaultColWidth="9.00390625" defaultRowHeight="12"/>
  <cols>
    <col min="1" max="1" width="2.875" style="1" customWidth="1"/>
    <col min="2" max="2" width="11.375" style="1" customWidth="1"/>
    <col min="3" max="5" width="7.125" style="1" customWidth="1"/>
    <col min="6" max="6" width="7.75390625" style="1" customWidth="1"/>
    <col min="7" max="10" width="7.125" style="1" customWidth="1"/>
    <col min="11" max="11" width="10.875" style="1" customWidth="1"/>
    <col min="12" max="12" width="3.00390625" style="1" bestFit="1" customWidth="1"/>
    <col min="13" max="13" width="8.125" style="1" bestFit="1" customWidth="1"/>
    <col min="14" max="14" width="2.875" style="1" customWidth="1"/>
    <col min="15" max="16384" width="10.875" style="1" customWidth="1"/>
  </cols>
  <sheetData>
    <row r="1" ht="15.75">
      <c r="A1" s="2" t="s">
        <v>93</v>
      </c>
    </row>
    <row r="3" spans="3:10" ht="12">
      <c r="C3" s="1" t="s">
        <v>94</v>
      </c>
      <c r="D3" s="1" t="s">
        <v>94</v>
      </c>
      <c r="E3" s="1" t="s">
        <v>94</v>
      </c>
      <c r="F3" s="1" t="s">
        <v>94</v>
      </c>
      <c r="G3" s="1" t="s">
        <v>94</v>
      </c>
      <c r="H3" s="1" t="s">
        <v>94</v>
      </c>
      <c r="I3" s="1" t="s">
        <v>94</v>
      </c>
      <c r="J3" s="1" t="s">
        <v>94</v>
      </c>
    </row>
    <row r="4" spans="2:10" ht="12">
      <c r="B4" s="3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</row>
    <row r="5" spans="2:10" ht="12">
      <c r="B5" s="3" t="s">
        <v>95</v>
      </c>
      <c r="C5" s="10">
        <v>10</v>
      </c>
      <c r="D5" s="10">
        <v>12</v>
      </c>
      <c r="E5" s="10">
        <v>11</v>
      </c>
      <c r="F5" s="10">
        <v>15</v>
      </c>
      <c r="G5" s="10">
        <v>24</v>
      </c>
      <c r="H5" s="10">
        <v>17</v>
      </c>
      <c r="I5" s="10">
        <v>16</v>
      </c>
      <c r="J5" s="10">
        <v>18</v>
      </c>
    </row>
    <row r="6" spans="2:13" ht="12">
      <c r="B6" s="3"/>
      <c r="K6" s="1" t="s">
        <v>51</v>
      </c>
      <c r="M6" s="1" t="s">
        <v>51</v>
      </c>
    </row>
    <row r="7" spans="2:13" ht="12">
      <c r="B7" s="29" t="s">
        <v>52</v>
      </c>
      <c r="D7" s="4"/>
      <c r="E7" s="4"/>
      <c r="F7" s="4"/>
      <c r="H7" s="4"/>
      <c r="I7" s="4"/>
      <c r="J7" s="4"/>
      <c r="K7" s="4" t="s">
        <v>138</v>
      </c>
      <c r="L7" s="4"/>
      <c r="M7" s="4" t="s">
        <v>134</v>
      </c>
    </row>
    <row r="8" spans="2:13" ht="12">
      <c r="B8" s="30" t="s">
        <v>139</v>
      </c>
      <c r="C8" s="10">
        <v>1</v>
      </c>
      <c r="D8" s="10">
        <v>3</v>
      </c>
      <c r="E8" s="10">
        <v>0</v>
      </c>
      <c r="F8" s="10">
        <v>3</v>
      </c>
      <c r="G8" s="10">
        <v>3</v>
      </c>
      <c r="H8" s="10">
        <v>7</v>
      </c>
      <c r="I8" s="10">
        <v>2</v>
      </c>
      <c r="J8" s="10">
        <v>5</v>
      </c>
      <c r="K8" s="4">
        <f>SUMPRODUCT($C$15:$J$15,C8:J8)</f>
        <v>18.99999999999534</v>
      </c>
      <c r="L8" s="4" t="s">
        <v>101</v>
      </c>
      <c r="M8" s="10">
        <v>20</v>
      </c>
    </row>
    <row r="9" spans="2:13" ht="12">
      <c r="B9" s="30" t="s">
        <v>140</v>
      </c>
      <c r="C9" s="10">
        <v>3</v>
      </c>
      <c r="D9" s="10">
        <v>5</v>
      </c>
      <c r="E9" s="10">
        <v>2</v>
      </c>
      <c r="F9" s="10">
        <v>5</v>
      </c>
      <c r="G9" s="10">
        <v>5</v>
      </c>
      <c r="H9" s="10">
        <v>10</v>
      </c>
      <c r="I9" s="10">
        <v>5</v>
      </c>
      <c r="J9" s="10">
        <v>9</v>
      </c>
      <c r="K9" s="4">
        <f>SUMPRODUCT($C$15:$J$15,C9:J9)</f>
        <v>33.99999999998835</v>
      </c>
      <c r="L9" s="4" t="s">
        <v>101</v>
      </c>
      <c r="M9" s="10">
        <v>40</v>
      </c>
    </row>
    <row r="10" spans="2:13" ht="12">
      <c r="B10" s="30" t="s">
        <v>141</v>
      </c>
      <c r="C10" s="10">
        <v>5</v>
      </c>
      <c r="D10" s="10">
        <v>8</v>
      </c>
      <c r="E10" s="10">
        <v>6</v>
      </c>
      <c r="F10" s="10">
        <v>7</v>
      </c>
      <c r="G10" s="10">
        <v>8</v>
      </c>
      <c r="H10" s="10">
        <v>13</v>
      </c>
      <c r="I10" s="10">
        <v>11</v>
      </c>
      <c r="J10" s="10">
        <v>11</v>
      </c>
      <c r="K10" s="4">
        <f>SUMPRODUCT($C$15:$J$15,C10:J10)</f>
        <v>49.999999999974364</v>
      </c>
      <c r="L10" s="4" t="s">
        <v>101</v>
      </c>
      <c r="M10" s="10">
        <v>60</v>
      </c>
    </row>
    <row r="11" spans="2:13" ht="12">
      <c r="B11" s="30" t="s">
        <v>142</v>
      </c>
      <c r="C11" s="10">
        <v>7</v>
      </c>
      <c r="D11" s="10">
        <v>9</v>
      </c>
      <c r="E11" s="10">
        <v>6</v>
      </c>
      <c r="F11" s="10">
        <v>12</v>
      </c>
      <c r="G11" s="10">
        <v>12</v>
      </c>
      <c r="H11" s="10">
        <v>15</v>
      </c>
      <c r="I11" s="10">
        <v>12</v>
      </c>
      <c r="J11" s="10">
        <v>13</v>
      </c>
      <c r="K11" s="4">
        <f>SUMPRODUCT($C$15:$J$15,C11:J11)</f>
        <v>64.99999999997203</v>
      </c>
      <c r="L11" s="4" t="s">
        <v>101</v>
      </c>
      <c r="M11" s="10">
        <v>80</v>
      </c>
    </row>
    <row r="12" ht="12">
      <c r="B12" s="3"/>
    </row>
    <row r="13" spans="2:13" ht="12">
      <c r="B13" s="3"/>
      <c r="C13" s="1" t="s">
        <v>94</v>
      </c>
      <c r="D13" s="1" t="s">
        <v>94</v>
      </c>
      <c r="E13" s="1" t="s">
        <v>94</v>
      </c>
      <c r="F13" s="1" t="s">
        <v>94</v>
      </c>
      <c r="G13" s="1" t="s">
        <v>94</v>
      </c>
      <c r="H13" s="1" t="s">
        <v>94</v>
      </c>
      <c r="I13" s="1" t="s">
        <v>94</v>
      </c>
      <c r="J13" s="1" t="s">
        <v>94</v>
      </c>
      <c r="M13" s="1" t="s">
        <v>143</v>
      </c>
    </row>
    <row r="14" spans="2:13" ht="12.75" thickBot="1">
      <c r="B14" s="3"/>
      <c r="C14" s="1">
        <v>1</v>
      </c>
      <c r="D14" s="1">
        <v>2</v>
      </c>
      <c r="E14" s="1">
        <v>3</v>
      </c>
      <c r="F14" s="1">
        <v>4</v>
      </c>
      <c r="G14" s="1">
        <v>5</v>
      </c>
      <c r="H14" s="1">
        <v>6</v>
      </c>
      <c r="I14" s="1">
        <v>7</v>
      </c>
      <c r="J14" s="1">
        <v>8</v>
      </c>
      <c r="M14" s="1" t="s">
        <v>144</v>
      </c>
    </row>
    <row r="15" spans="2:13" ht="12.75" thickBot="1">
      <c r="B15" s="3" t="s">
        <v>0</v>
      </c>
      <c r="C15" s="31">
        <v>1</v>
      </c>
      <c r="D15" s="18">
        <v>0</v>
      </c>
      <c r="E15" s="18">
        <v>1</v>
      </c>
      <c r="F15" s="18">
        <v>1</v>
      </c>
      <c r="G15" s="18">
        <v>1</v>
      </c>
      <c r="H15" s="18">
        <v>1</v>
      </c>
      <c r="I15" s="18">
        <v>-2.3305801732931286E-12</v>
      </c>
      <c r="J15" s="19">
        <v>1</v>
      </c>
      <c r="M15" s="11">
        <f>SUMPRODUCT(C15:J15,C5:J5)</f>
        <v>94.99999999996271</v>
      </c>
    </row>
    <row r="17" ht="12">
      <c r="B17" s="23" t="s">
        <v>114</v>
      </c>
    </row>
    <row r="18" spans="2:6" ht="12">
      <c r="B18" s="32" t="s">
        <v>115</v>
      </c>
      <c r="C18" s="33">
        <f>SUM(C15:E15)</f>
        <v>2</v>
      </c>
      <c r="D18" s="34" t="s">
        <v>100</v>
      </c>
      <c r="E18" s="43">
        <v>1</v>
      </c>
      <c r="F18" s="35"/>
    </row>
    <row r="19" spans="2:6" ht="12">
      <c r="B19" s="36" t="s">
        <v>117</v>
      </c>
      <c r="C19" s="37">
        <f>SUM(H15:I15)</f>
        <v>0.9999999999976694</v>
      </c>
      <c r="D19" s="4" t="s">
        <v>101</v>
      </c>
      <c r="E19" s="10">
        <v>1</v>
      </c>
      <c r="F19" s="38"/>
    </row>
    <row r="20" spans="2:6" ht="12">
      <c r="B20" s="39" t="s">
        <v>118</v>
      </c>
      <c r="C20" s="40">
        <f>G15</f>
        <v>1</v>
      </c>
      <c r="D20" s="41" t="s">
        <v>101</v>
      </c>
      <c r="E20" s="40">
        <f>H15</f>
        <v>1</v>
      </c>
      <c r="F20" s="42" t="s">
        <v>116</v>
      </c>
    </row>
  </sheetData>
  <printOptions gridLines="1" headings="1"/>
  <pageMargins left="0.75" right="0.75" top="1" bottom="1" header="0.5" footer="0.5"/>
  <pageSetup fitToHeight="1" fitToWidth="1" orientation="portrait" paperSize="9" scale="8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44"/>
  <sheetViews>
    <sheetView workbookViewId="0" topLeftCell="A1">
      <selection activeCell="A1" sqref="A1"/>
    </sheetView>
  </sheetViews>
  <sheetFormatPr defaultColWidth="9.00390625" defaultRowHeight="12"/>
  <cols>
    <col min="1" max="1" width="2.875" style="12" customWidth="1"/>
    <col min="2" max="2" width="4.125" style="1" customWidth="1"/>
    <col min="3" max="3" width="13.125" style="23" customWidth="1"/>
    <col min="4" max="40" width="2.875" style="12" customWidth="1"/>
    <col min="41" max="41" width="3.125" style="12" customWidth="1"/>
    <col min="42" max="42" width="2.875" style="12" customWidth="1"/>
    <col min="43" max="43" width="5.375" style="12" bestFit="1" customWidth="1"/>
    <col min="44" max="44" width="5.875" style="12" customWidth="1"/>
    <col min="45" max="45" width="11.875" style="12" customWidth="1"/>
    <col min="46" max="46" width="9.875" style="12" customWidth="1"/>
    <col min="47" max="16384" width="10.875" style="12" customWidth="1"/>
  </cols>
  <sheetData>
    <row r="1" spans="1:2" ht="18">
      <c r="A1" s="14" t="s">
        <v>53</v>
      </c>
      <c r="B1" s="22"/>
    </row>
    <row r="2" spans="4:19" ht="12">
      <c r="D2" s="1"/>
      <c r="E2" s="1"/>
      <c r="F2" s="1"/>
      <c r="G2" s="1"/>
      <c r="S2" s="12" t="s">
        <v>54</v>
      </c>
    </row>
    <row r="3" spans="2:40" ht="12">
      <c r="B3" s="5"/>
      <c r="C3" s="24"/>
      <c r="D3" s="5">
        <v>1</v>
      </c>
      <c r="E3" s="5">
        <v>2</v>
      </c>
      <c r="F3" s="5">
        <v>3</v>
      </c>
      <c r="G3" s="5">
        <v>4</v>
      </c>
      <c r="H3" s="25">
        <v>5</v>
      </c>
      <c r="I3" s="5">
        <v>6</v>
      </c>
      <c r="J3" s="5">
        <v>7</v>
      </c>
      <c r="K3" s="5">
        <v>8</v>
      </c>
      <c r="L3" s="5">
        <v>9</v>
      </c>
      <c r="M3" s="5">
        <v>10</v>
      </c>
      <c r="N3" s="5">
        <v>11</v>
      </c>
      <c r="O3" s="25">
        <v>12</v>
      </c>
      <c r="P3" s="25">
        <v>13</v>
      </c>
      <c r="Q3" s="12">
        <v>14</v>
      </c>
      <c r="R3" s="12">
        <v>15</v>
      </c>
      <c r="S3" s="12">
        <v>16</v>
      </c>
      <c r="T3" s="12">
        <v>17</v>
      </c>
      <c r="U3" s="12">
        <v>18</v>
      </c>
      <c r="V3" s="12">
        <v>19</v>
      </c>
      <c r="W3" s="12">
        <v>20</v>
      </c>
      <c r="X3" s="12">
        <v>21</v>
      </c>
      <c r="Y3" s="12">
        <v>22</v>
      </c>
      <c r="Z3" s="12">
        <v>23</v>
      </c>
      <c r="AA3" s="12">
        <v>24</v>
      </c>
      <c r="AB3" s="12">
        <v>25</v>
      </c>
      <c r="AC3" s="12">
        <v>26</v>
      </c>
      <c r="AD3" s="12">
        <v>27</v>
      </c>
      <c r="AE3" s="12">
        <v>28</v>
      </c>
      <c r="AF3" s="12">
        <v>29</v>
      </c>
      <c r="AG3" s="12">
        <v>30</v>
      </c>
      <c r="AH3" s="12">
        <v>31</v>
      </c>
      <c r="AI3" s="12">
        <v>32</v>
      </c>
      <c r="AJ3" s="12">
        <v>33</v>
      </c>
      <c r="AK3" s="12">
        <v>34</v>
      </c>
      <c r="AL3" s="12">
        <v>35</v>
      </c>
      <c r="AM3" s="12">
        <v>36</v>
      </c>
      <c r="AN3" s="12">
        <v>37</v>
      </c>
    </row>
    <row r="4" spans="2:43" ht="64.5">
      <c r="B4" s="5"/>
      <c r="C4" s="24" t="s">
        <v>55</v>
      </c>
      <c r="D4" s="26" t="s">
        <v>13</v>
      </c>
      <c r="E4" s="26" t="s">
        <v>56</v>
      </c>
      <c r="F4" s="26" t="s">
        <v>57</v>
      </c>
      <c r="G4" s="26" t="s">
        <v>58</v>
      </c>
      <c r="H4" s="26" t="s">
        <v>59</v>
      </c>
      <c r="I4" s="26" t="s">
        <v>60</v>
      </c>
      <c r="J4" s="26" t="s">
        <v>61</v>
      </c>
      <c r="K4" s="26" t="s">
        <v>62</v>
      </c>
      <c r="L4" s="26" t="s">
        <v>63</v>
      </c>
      <c r="M4" s="26" t="s">
        <v>64</v>
      </c>
      <c r="N4" s="26" t="s">
        <v>65</v>
      </c>
      <c r="O4" s="26" t="s">
        <v>66</v>
      </c>
      <c r="P4" s="26" t="s">
        <v>67</v>
      </c>
      <c r="Q4" s="26" t="s">
        <v>68</v>
      </c>
      <c r="R4" s="26" t="s">
        <v>69</v>
      </c>
      <c r="S4" s="26" t="s">
        <v>70</v>
      </c>
      <c r="T4" s="26" t="s">
        <v>71</v>
      </c>
      <c r="U4" s="26" t="s">
        <v>72</v>
      </c>
      <c r="V4" s="26" t="s">
        <v>73</v>
      </c>
      <c r="W4" s="26" t="s">
        <v>74</v>
      </c>
      <c r="X4" s="26" t="s">
        <v>75</v>
      </c>
      <c r="Y4" s="27" t="s">
        <v>76</v>
      </c>
      <c r="Z4" s="26" t="s">
        <v>77</v>
      </c>
      <c r="AA4" s="26" t="s">
        <v>78</v>
      </c>
      <c r="AB4" s="26" t="s">
        <v>79</v>
      </c>
      <c r="AC4" s="26" t="s">
        <v>80</v>
      </c>
      <c r="AD4" s="26" t="s">
        <v>81</v>
      </c>
      <c r="AE4" s="26" t="s">
        <v>82</v>
      </c>
      <c r="AF4" s="26" t="s">
        <v>83</v>
      </c>
      <c r="AG4" s="26" t="s">
        <v>135</v>
      </c>
      <c r="AH4" s="26" t="s">
        <v>136</v>
      </c>
      <c r="AI4" s="26" t="s">
        <v>84</v>
      </c>
      <c r="AJ4" s="26" t="s">
        <v>85</v>
      </c>
      <c r="AK4" s="26" t="s">
        <v>86</v>
      </c>
      <c r="AL4" s="26" t="s">
        <v>87</v>
      </c>
      <c r="AM4" s="26" t="s">
        <v>88</v>
      </c>
      <c r="AN4" s="27" t="s">
        <v>89</v>
      </c>
      <c r="AO4" s="66" t="s">
        <v>90</v>
      </c>
      <c r="AQ4" s="66" t="s">
        <v>97</v>
      </c>
    </row>
    <row r="5" spans="2:43" ht="12.75" thickBot="1">
      <c r="B5" s="5">
        <v>1</v>
      </c>
      <c r="C5" s="24" t="s">
        <v>13</v>
      </c>
      <c r="D5" s="10">
        <v>1</v>
      </c>
      <c r="E5" s="10">
        <v>1</v>
      </c>
      <c r="F5" s="10"/>
      <c r="G5" s="10"/>
      <c r="H5" s="10"/>
      <c r="I5" s="13"/>
      <c r="J5" s="13"/>
      <c r="K5" s="10"/>
      <c r="L5" s="10"/>
      <c r="M5" s="10"/>
      <c r="N5" s="10"/>
      <c r="O5" s="10"/>
      <c r="P5" s="10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">
        <f aca="true" t="shared" si="0" ref="AO5:AO41">SUMPRODUCT(D5:AN5,Team?)</f>
        <v>1</v>
      </c>
      <c r="AP5" s="1" t="s">
        <v>100</v>
      </c>
      <c r="AQ5" s="13">
        <v>1</v>
      </c>
    </row>
    <row r="6" spans="2:46" ht="12.75" thickBot="1">
      <c r="B6" s="5">
        <v>2</v>
      </c>
      <c r="C6" s="24" t="s">
        <v>56</v>
      </c>
      <c r="D6" s="10">
        <v>1</v>
      </c>
      <c r="E6" s="10">
        <v>1</v>
      </c>
      <c r="F6" s="10">
        <v>1</v>
      </c>
      <c r="G6" s="10"/>
      <c r="H6" s="10"/>
      <c r="I6" s="13">
        <v>1</v>
      </c>
      <c r="J6" s="13">
        <v>1</v>
      </c>
      <c r="K6" s="10"/>
      <c r="L6" s="10"/>
      <c r="M6" s="10"/>
      <c r="N6" s="10"/>
      <c r="O6" s="10"/>
      <c r="P6" s="10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">
        <f t="shared" si="0"/>
        <v>1</v>
      </c>
      <c r="AP6" s="1" t="s">
        <v>100</v>
      </c>
      <c r="AQ6" s="13">
        <v>1</v>
      </c>
      <c r="AS6" s="71" t="s">
        <v>2</v>
      </c>
      <c r="AT6" s="72" t="s">
        <v>3</v>
      </c>
    </row>
    <row r="7" spans="2:46" ht="12">
      <c r="B7" s="5">
        <v>3</v>
      </c>
      <c r="C7" s="24" t="s">
        <v>57</v>
      </c>
      <c r="D7" s="10"/>
      <c r="E7" s="10">
        <v>1</v>
      </c>
      <c r="F7" s="10">
        <v>1</v>
      </c>
      <c r="G7" s="10">
        <v>1</v>
      </c>
      <c r="H7" s="10"/>
      <c r="I7" s="13"/>
      <c r="J7" s="13">
        <v>1</v>
      </c>
      <c r="K7" s="10">
        <v>1</v>
      </c>
      <c r="L7" s="10"/>
      <c r="M7" s="10"/>
      <c r="N7" s="10"/>
      <c r="O7" s="10"/>
      <c r="P7" s="10"/>
      <c r="Q7" s="13">
        <v>1</v>
      </c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">
        <f t="shared" si="0"/>
        <v>2</v>
      </c>
      <c r="AP7" s="1" t="s">
        <v>100</v>
      </c>
      <c r="AQ7" s="13">
        <v>1</v>
      </c>
      <c r="AS7" s="67" t="s">
        <v>97</v>
      </c>
      <c r="AT7" s="68" t="s">
        <v>16</v>
      </c>
    </row>
    <row r="8" spans="2:46" ht="12">
      <c r="B8" s="5">
        <v>4</v>
      </c>
      <c r="C8" s="24" t="s">
        <v>58</v>
      </c>
      <c r="D8" s="10"/>
      <c r="E8" s="10"/>
      <c r="F8" s="10">
        <v>1</v>
      </c>
      <c r="G8" s="10">
        <v>1</v>
      </c>
      <c r="H8" s="10">
        <v>1</v>
      </c>
      <c r="I8" s="13"/>
      <c r="J8" s="13"/>
      <c r="K8" s="10"/>
      <c r="L8" s="10"/>
      <c r="M8" s="10"/>
      <c r="N8" s="10"/>
      <c r="O8" s="10"/>
      <c r="P8" s="10"/>
      <c r="Q8" s="13">
        <v>1</v>
      </c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">
        <f t="shared" si="0"/>
        <v>1</v>
      </c>
      <c r="AP8" s="1" t="s">
        <v>100</v>
      </c>
      <c r="AQ8" s="13">
        <v>1</v>
      </c>
      <c r="AS8" s="67" t="s">
        <v>92</v>
      </c>
      <c r="AT8" s="68" t="s">
        <v>17</v>
      </c>
    </row>
    <row r="9" spans="2:46" ht="12">
      <c r="B9" s="5">
        <v>5</v>
      </c>
      <c r="C9" s="24" t="s">
        <v>59</v>
      </c>
      <c r="D9" s="10"/>
      <c r="E9" s="10"/>
      <c r="F9" s="10"/>
      <c r="G9" s="10">
        <v>1</v>
      </c>
      <c r="H9" s="10">
        <v>1</v>
      </c>
      <c r="I9" s="13"/>
      <c r="J9" s="13"/>
      <c r="K9" s="10"/>
      <c r="L9" s="10"/>
      <c r="M9" s="10"/>
      <c r="N9" s="10"/>
      <c r="O9" s="10"/>
      <c r="P9" s="10"/>
      <c r="Q9" s="13">
        <v>1</v>
      </c>
      <c r="R9" s="13">
        <v>1</v>
      </c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">
        <f t="shared" si="0"/>
        <v>1</v>
      </c>
      <c r="AP9" s="1" t="s">
        <v>100</v>
      </c>
      <c r="AQ9" s="13">
        <v>1</v>
      </c>
      <c r="AS9" s="67" t="s">
        <v>14</v>
      </c>
      <c r="AT9" s="68" t="s">
        <v>18</v>
      </c>
    </row>
    <row r="10" spans="2:46" ht="12.75" thickBot="1">
      <c r="B10" s="5">
        <v>6</v>
      </c>
      <c r="C10" s="24" t="s">
        <v>60</v>
      </c>
      <c r="D10" s="10"/>
      <c r="E10" s="10">
        <v>1</v>
      </c>
      <c r="F10" s="10"/>
      <c r="G10" s="10"/>
      <c r="H10" s="10"/>
      <c r="I10" s="13">
        <v>1</v>
      </c>
      <c r="J10" s="13">
        <v>1</v>
      </c>
      <c r="K10" s="10"/>
      <c r="L10" s="10"/>
      <c r="M10" s="10"/>
      <c r="N10" s="10"/>
      <c r="O10" s="10">
        <v>1</v>
      </c>
      <c r="P10" s="10">
        <v>1</v>
      </c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">
        <f t="shared" si="0"/>
        <v>2</v>
      </c>
      <c r="AP10" s="1" t="s">
        <v>100</v>
      </c>
      <c r="AQ10" s="13">
        <v>1</v>
      </c>
      <c r="AS10" s="69" t="s">
        <v>15</v>
      </c>
      <c r="AT10" s="70" t="s">
        <v>19</v>
      </c>
    </row>
    <row r="11" spans="2:43" ht="12">
      <c r="B11" s="5">
        <v>7</v>
      </c>
      <c r="C11" s="24" t="s">
        <v>61</v>
      </c>
      <c r="D11" s="10"/>
      <c r="E11" s="10">
        <v>1</v>
      </c>
      <c r="F11" s="10">
        <v>1</v>
      </c>
      <c r="G11" s="10"/>
      <c r="H11" s="10"/>
      <c r="I11" s="13">
        <v>1</v>
      </c>
      <c r="J11" s="13">
        <v>1</v>
      </c>
      <c r="K11" s="10">
        <v>1</v>
      </c>
      <c r="L11" s="10"/>
      <c r="M11" s="10"/>
      <c r="N11" s="10"/>
      <c r="O11" s="10"/>
      <c r="P11" s="10">
        <v>1</v>
      </c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">
        <f t="shared" si="0"/>
        <v>1</v>
      </c>
      <c r="AP11" s="1" t="s">
        <v>100</v>
      </c>
      <c r="AQ11" s="13">
        <v>1</v>
      </c>
    </row>
    <row r="12" spans="2:43" ht="12">
      <c r="B12" s="5">
        <v>8</v>
      </c>
      <c r="C12" s="24" t="s">
        <v>62</v>
      </c>
      <c r="D12" s="10"/>
      <c r="E12" s="10"/>
      <c r="F12" s="10">
        <v>1</v>
      </c>
      <c r="G12" s="10"/>
      <c r="H12" s="10"/>
      <c r="I12" s="13"/>
      <c r="J12" s="13">
        <v>1</v>
      </c>
      <c r="K12" s="10">
        <v>1</v>
      </c>
      <c r="L12" s="10"/>
      <c r="M12" s="10"/>
      <c r="N12" s="10"/>
      <c r="O12" s="10"/>
      <c r="P12" s="10">
        <v>1</v>
      </c>
      <c r="Q12" s="13">
        <v>1</v>
      </c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">
        <f t="shared" si="0"/>
        <v>1</v>
      </c>
      <c r="AP12" s="1" t="s">
        <v>100</v>
      </c>
      <c r="AQ12" s="13">
        <v>1</v>
      </c>
    </row>
    <row r="13" spans="2:43" ht="12">
      <c r="B13" s="5">
        <v>9</v>
      </c>
      <c r="C13" s="24" t="s">
        <v>63</v>
      </c>
      <c r="D13" s="10"/>
      <c r="E13" s="10"/>
      <c r="F13" s="10"/>
      <c r="G13" s="10"/>
      <c r="H13" s="10"/>
      <c r="I13" s="13"/>
      <c r="J13" s="13"/>
      <c r="K13" s="10"/>
      <c r="L13" s="10">
        <v>1</v>
      </c>
      <c r="M13" s="10">
        <v>1</v>
      </c>
      <c r="N13" s="10"/>
      <c r="O13" s="10"/>
      <c r="P13" s="10"/>
      <c r="Q13" s="13"/>
      <c r="R13" s="13"/>
      <c r="S13" s="13"/>
      <c r="T13" s="13"/>
      <c r="U13" s="13">
        <v>1</v>
      </c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">
        <f t="shared" si="0"/>
        <v>1</v>
      </c>
      <c r="AP13" s="1" t="s">
        <v>100</v>
      </c>
      <c r="AQ13" s="13">
        <v>1</v>
      </c>
    </row>
    <row r="14" spans="2:43" ht="12">
      <c r="B14" s="5">
        <v>10</v>
      </c>
      <c r="C14" s="24" t="s">
        <v>64</v>
      </c>
      <c r="D14" s="10"/>
      <c r="E14" s="10"/>
      <c r="F14" s="10"/>
      <c r="G14" s="10"/>
      <c r="H14" s="10"/>
      <c r="I14" s="13"/>
      <c r="J14" s="13"/>
      <c r="K14" s="10"/>
      <c r="L14" s="10">
        <v>1</v>
      </c>
      <c r="M14" s="10">
        <v>1</v>
      </c>
      <c r="N14" s="10">
        <v>1</v>
      </c>
      <c r="O14" s="10"/>
      <c r="P14" s="10"/>
      <c r="Q14" s="13"/>
      <c r="R14" s="13"/>
      <c r="S14" s="13"/>
      <c r="T14" s="13"/>
      <c r="U14" s="13">
        <v>1</v>
      </c>
      <c r="V14" s="13">
        <v>1</v>
      </c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">
        <f t="shared" si="0"/>
        <v>1</v>
      </c>
      <c r="AP14" s="1" t="s">
        <v>100</v>
      </c>
      <c r="AQ14" s="13">
        <v>1</v>
      </c>
    </row>
    <row r="15" spans="2:43" ht="12">
      <c r="B15" s="5">
        <v>11</v>
      </c>
      <c r="C15" s="24" t="s">
        <v>65</v>
      </c>
      <c r="D15" s="10"/>
      <c r="E15" s="10"/>
      <c r="F15" s="10"/>
      <c r="G15" s="10"/>
      <c r="H15" s="10"/>
      <c r="I15" s="13"/>
      <c r="J15" s="13"/>
      <c r="K15" s="10"/>
      <c r="L15" s="10"/>
      <c r="M15" s="10">
        <v>1</v>
      </c>
      <c r="N15" s="10">
        <v>1</v>
      </c>
      <c r="O15" s="10">
        <v>1</v>
      </c>
      <c r="P15" s="10"/>
      <c r="Q15" s="13"/>
      <c r="R15" s="13"/>
      <c r="S15" s="13"/>
      <c r="T15" s="13"/>
      <c r="U15" s="13"/>
      <c r="V15" s="13">
        <v>1</v>
      </c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">
        <f t="shared" si="0"/>
        <v>1</v>
      </c>
      <c r="AP15" s="1" t="s">
        <v>100</v>
      </c>
      <c r="AQ15" s="13">
        <v>1</v>
      </c>
    </row>
    <row r="16" spans="2:43" ht="12">
      <c r="B16" s="5">
        <v>12</v>
      </c>
      <c r="C16" s="24" t="s">
        <v>66</v>
      </c>
      <c r="D16" s="10"/>
      <c r="E16" s="10"/>
      <c r="F16" s="10"/>
      <c r="G16" s="10"/>
      <c r="H16" s="10"/>
      <c r="I16" s="13">
        <v>1</v>
      </c>
      <c r="J16" s="13"/>
      <c r="K16" s="10"/>
      <c r="L16" s="10"/>
      <c r="M16" s="10"/>
      <c r="N16" s="10">
        <v>1</v>
      </c>
      <c r="O16" s="10">
        <v>1</v>
      </c>
      <c r="P16" s="10">
        <v>1</v>
      </c>
      <c r="Q16" s="13"/>
      <c r="R16" s="13"/>
      <c r="S16" s="13"/>
      <c r="T16" s="13"/>
      <c r="U16" s="13"/>
      <c r="V16" s="13">
        <v>1</v>
      </c>
      <c r="W16" s="13"/>
      <c r="X16" s="13">
        <v>1</v>
      </c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">
        <f t="shared" si="0"/>
        <v>1</v>
      </c>
      <c r="AP16" s="1" t="s">
        <v>100</v>
      </c>
      <c r="AQ16" s="13">
        <v>1</v>
      </c>
    </row>
    <row r="17" spans="2:43" ht="12">
      <c r="B17" s="5">
        <v>13</v>
      </c>
      <c r="C17" s="24" t="s">
        <v>67</v>
      </c>
      <c r="D17" s="10"/>
      <c r="E17" s="10"/>
      <c r="F17" s="10"/>
      <c r="G17" s="10"/>
      <c r="H17" s="10"/>
      <c r="I17" s="13">
        <v>1</v>
      </c>
      <c r="J17" s="13">
        <v>1</v>
      </c>
      <c r="K17" s="10">
        <v>1</v>
      </c>
      <c r="L17" s="10"/>
      <c r="M17" s="10"/>
      <c r="N17" s="10"/>
      <c r="O17" s="10">
        <v>1</v>
      </c>
      <c r="P17" s="10">
        <v>1</v>
      </c>
      <c r="Q17" s="13">
        <v>1</v>
      </c>
      <c r="R17" s="13"/>
      <c r="S17" s="13"/>
      <c r="T17" s="13"/>
      <c r="U17" s="13"/>
      <c r="V17" s="13"/>
      <c r="W17" s="13"/>
      <c r="X17" s="13">
        <v>1</v>
      </c>
      <c r="Y17" s="13"/>
      <c r="Z17" s="13">
        <v>1</v>
      </c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">
        <f t="shared" si="0"/>
        <v>2</v>
      </c>
      <c r="AP17" s="1" t="s">
        <v>100</v>
      </c>
      <c r="AQ17" s="13">
        <v>1</v>
      </c>
    </row>
    <row r="18" spans="2:43" ht="12">
      <c r="B18" s="5">
        <v>14</v>
      </c>
      <c r="C18" s="24" t="s">
        <v>68</v>
      </c>
      <c r="D18" s="10"/>
      <c r="E18" s="10"/>
      <c r="F18" s="10">
        <v>1</v>
      </c>
      <c r="G18" s="10">
        <v>1</v>
      </c>
      <c r="H18" s="10">
        <v>1</v>
      </c>
      <c r="I18" s="13"/>
      <c r="J18" s="13"/>
      <c r="K18" s="10">
        <v>1</v>
      </c>
      <c r="L18" s="10"/>
      <c r="M18" s="10"/>
      <c r="N18" s="10"/>
      <c r="O18" s="10"/>
      <c r="P18" s="10">
        <v>1</v>
      </c>
      <c r="Q18" s="13">
        <v>1</v>
      </c>
      <c r="R18" s="13">
        <v>1</v>
      </c>
      <c r="S18" s="13"/>
      <c r="T18" s="13">
        <v>1</v>
      </c>
      <c r="U18" s="13"/>
      <c r="V18" s="13"/>
      <c r="W18" s="13"/>
      <c r="X18" s="13"/>
      <c r="Y18" s="13"/>
      <c r="Z18" s="13">
        <v>1</v>
      </c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">
        <f t="shared" si="0"/>
        <v>1</v>
      </c>
      <c r="AP18" s="1" t="s">
        <v>100</v>
      </c>
      <c r="AQ18" s="13">
        <v>1</v>
      </c>
    </row>
    <row r="19" spans="2:43" ht="12">
      <c r="B19" s="5">
        <v>15</v>
      </c>
      <c r="C19" s="24" t="s">
        <v>69</v>
      </c>
      <c r="D19" s="10"/>
      <c r="E19" s="10"/>
      <c r="F19" s="10"/>
      <c r="G19" s="10"/>
      <c r="H19" s="10">
        <v>1</v>
      </c>
      <c r="I19" s="13"/>
      <c r="J19" s="13"/>
      <c r="K19" s="10"/>
      <c r="L19" s="10"/>
      <c r="M19" s="10"/>
      <c r="N19" s="10"/>
      <c r="O19" s="10"/>
      <c r="P19" s="10"/>
      <c r="Q19" s="13">
        <v>1</v>
      </c>
      <c r="R19" s="13">
        <v>1</v>
      </c>
      <c r="S19" s="13"/>
      <c r="T19" s="13">
        <v>1</v>
      </c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">
        <f t="shared" si="0"/>
        <v>1</v>
      </c>
      <c r="AP19" s="1" t="s">
        <v>100</v>
      </c>
      <c r="AQ19" s="13">
        <v>1</v>
      </c>
    </row>
    <row r="20" spans="2:43" ht="12">
      <c r="B20" s="5">
        <v>16</v>
      </c>
      <c r="C20" s="24" t="s">
        <v>70</v>
      </c>
      <c r="D20" s="10"/>
      <c r="E20" s="10"/>
      <c r="F20" s="10"/>
      <c r="G20" s="10"/>
      <c r="H20" s="10"/>
      <c r="I20" s="13"/>
      <c r="J20" s="13"/>
      <c r="K20" s="10"/>
      <c r="L20" s="10"/>
      <c r="M20" s="10"/>
      <c r="N20" s="10"/>
      <c r="O20" s="10"/>
      <c r="P20" s="10"/>
      <c r="Q20" s="13"/>
      <c r="R20" s="13">
        <v>1</v>
      </c>
      <c r="S20" s="13">
        <v>1</v>
      </c>
      <c r="T20" s="13">
        <v>1</v>
      </c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">
        <f t="shared" si="0"/>
        <v>1</v>
      </c>
      <c r="AP20" s="1" t="s">
        <v>100</v>
      </c>
      <c r="AQ20" s="13">
        <v>1</v>
      </c>
    </row>
    <row r="21" spans="2:43" ht="12">
      <c r="B21" s="5">
        <v>17</v>
      </c>
      <c r="C21" s="24" t="s">
        <v>71</v>
      </c>
      <c r="D21" s="10"/>
      <c r="E21" s="10"/>
      <c r="F21" s="10"/>
      <c r="G21" s="10"/>
      <c r="H21" s="10"/>
      <c r="I21" s="13"/>
      <c r="J21" s="13"/>
      <c r="K21" s="10"/>
      <c r="L21" s="10"/>
      <c r="M21" s="10"/>
      <c r="N21" s="10"/>
      <c r="O21" s="10"/>
      <c r="P21" s="10"/>
      <c r="Q21" s="13">
        <v>1</v>
      </c>
      <c r="R21" s="13">
        <v>1</v>
      </c>
      <c r="S21" s="13">
        <v>1</v>
      </c>
      <c r="T21" s="13">
        <v>1</v>
      </c>
      <c r="U21" s="13"/>
      <c r="V21" s="13"/>
      <c r="W21" s="13"/>
      <c r="X21" s="13"/>
      <c r="Y21" s="13"/>
      <c r="Z21" s="13">
        <v>1</v>
      </c>
      <c r="AA21" s="13">
        <v>1</v>
      </c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">
        <f t="shared" si="0"/>
        <v>2</v>
      </c>
      <c r="AP21" s="1" t="s">
        <v>100</v>
      </c>
      <c r="AQ21" s="13">
        <v>1</v>
      </c>
    </row>
    <row r="22" spans="2:43" ht="12">
      <c r="B22" s="5">
        <v>18</v>
      </c>
      <c r="C22" s="24" t="s">
        <v>72</v>
      </c>
      <c r="D22" s="10"/>
      <c r="E22" s="10"/>
      <c r="F22" s="10"/>
      <c r="G22" s="10"/>
      <c r="H22" s="10"/>
      <c r="I22" s="13"/>
      <c r="J22" s="13"/>
      <c r="K22" s="10"/>
      <c r="L22" s="10">
        <v>1</v>
      </c>
      <c r="M22" s="10">
        <v>1</v>
      </c>
      <c r="N22" s="10"/>
      <c r="O22" s="10"/>
      <c r="P22" s="10"/>
      <c r="Q22" s="13"/>
      <c r="R22" s="13"/>
      <c r="S22" s="13"/>
      <c r="T22" s="13"/>
      <c r="U22" s="13">
        <v>1</v>
      </c>
      <c r="V22" s="13">
        <v>1</v>
      </c>
      <c r="W22" s="13">
        <v>1</v>
      </c>
      <c r="X22" s="13"/>
      <c r="Y22" s="13"/>
      <c r="Z22" s="13"/>
      <c r="AA22" s="13"/>
      <c r="AB22" s="13"/>
      <c r="AC22" s="13">
        <v>1</v>
      </c>
      <c r="AD22" s="13"/>
      <c r="AE22" s="13"/>
      <c r="AF22" s="13">
        <v>1</v>
      </c>
      <c r="AG22" s="13"/>
      <c r="AH22" s="13"/>
      <c r="AI22" s="13"/>
      <c r="AJ22" s="13"/>
      <c r="AK22" s="13"/>
      <c r="AL22" s="13"/>
      <c r="AM22" s="13"/>
      <c r="AN22" s="13"/>
      <c r="AO22" s="1">
        <f t="shared" si="0"/>
        <v>1</v>
      </c>
      <c r="AP22" s="1" t="s">
        <v>100</v>
      </c>
      <c r="AQ22" s="13">
        <v>1</v>
      </c>
    </row>
    <row r="23" spans="2:43" ht="12">
      <c r="B23" s="5">
        <v>19</v>
      </c>
      <c r="C23" s="24" t="s">
        <v>73</v>
      </c>
      <c r="D23" s="13"/>
      <c r="E23" s="10"/>
      <c r="F23" s="10"/>
      <c r="G23" s="10"/>
      <c r="H23" s="10"/>
      <c r="I23" s="10"/>
      <c r="J23" s="10"/>
      <c r="K23" s="10"/>
      <c r="L23" s="10"/>
      <c r="M23" s="10">
        <v>1</v>
      </c>
      <c r="N23" s="10">
        <v>1</v>
      </c>
      <c r="O23" s="10">
        <v>1</v>
      </c>
      <c r="P23" s="10"/>
      <c r="Q23" s="13"/>
      <c r="R23" s="13"/>
      <c r="S23" s="13"/>
      <c r="T23" s="13"/>
      <c r="U23" s="13">
        <v>1</v>
      </c>
      <c r="V23" s="13">
        <v>1</v>
      </c>
      <c r="W23" s="13">
        <v>1</v>
      </c>
      <c r="X23" s="13">
        <v>1</v>
      </c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">
        <f t="shared" si="0"/>
        <v>2</v>
      </c>
      <c r="AP23" s="1" t="s">
        <v>100</v>
      </c>
      <c r="AQ23" s="13">
        <v>1</v>
      </c>
    </row>
    <row r="24" spans="2:43" ht="12">
      <c r="B24" s="5">
        <v>20</v>
      </c>
      <c r="C24" s="24" t="s">
        <v>74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3"/>
      <c r="R24" s="13"/>
      <c r="S24" s="13"/>
      <c r="T24" s="13"/>
      <c r="U24" s="13">
        <v>1</v>
      </c>
      <c r="V24" s="13">
        <v>1</v>
      </c>
      <c r="W24" s="13">
        <v>1</v>
      </c>
      <c r="X24" s="13">
        <v>1</v>
      </c>
      <c r="Y24" s="13">
        <v>1</v>
      </c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">
        <f t="shared" si="0"/>
        <v>1</v>
      </c>
      <c r="AP24" s="1" t="s">
        <v>100</v>
      </c>
      <c r="AQ24" s="13">
        <v>1</v>
      </c>
    </row>
    <row r="25" spans="2:43" ht="12">
      <c r="B25" s="5">
        <v>21</v>
      </c>
      <c r="C25" s="24" t="s">
        <v>75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>
        <v>1</v>
      </c>
      <c r="P25" s="10">
        <v>1</v>
      </c>
      <c r="Q25" s="13"/>
      <c r="R25" s="13"/>
      <c r="S25" s="13"/>
      <c r="T25" s="13"/>
      <c r="U25" s="13"/>
      <c r="V25" s="13">
        <v>1</v>
      </c>
      <c r="W25" s="13">
        <v>1</v>
      </c>
      <c r="X25" s="13">
        <v>1</v>
      </c>
      <c r="Y25" s="13">
        <v>1</v>
      </c>
      <c r="Z25" s="13">
        <v>1</v>
      </c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">
        <f t="shared" si="0"/>
        <v>1</v>
      </c>
      <c r="AP25" s="1" t="s">
        <v>100</v>
      </c>
      <c r="AQ25" s="13">
        <v>1</v>
      </c>
    </row>
    <row r="26" spans="2:43" ht="12">
      <c r="B26" s="5">
        <v>22</v>
      </c>
      <c r="C26" s="25" t="s">
        <v>76</v>
      </c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3"/>
      <c r="R26" s="13"/>
      <c r="S26" s="13"/>
      <c r="T26" s="13"/>
      <c r="U26" s="13"/>
      <c r="V26" s="13"/>
      <c r="W26" s="13">
        <v>1</v>
      </c>
      <c r="X26" s="13">
        <v>1</v>
      </c>
      <c r="Y26" s="13">
        <v>1</v>
      </c>
      <c r="Z26" s="13">
        <v>1</v>
      </c>
      <c r="AA26" s="13"/>
      <c r="AB26" s="13">
        <v>1</v>
      </c>
      <c r="AC26" s="13"/>
      <c r="AD26" s="13"/>
      <c r="AE26" s="13"/>
      <c r="AF26" s="13">
        <v>1</v>
      </c>
      <c r="AG26" s="13"/>
      <c r="AH26" s="13">
        <v>1</v>
      </c>
      <c r="AI26" s="13"/>
      <c r="AJ26" s="13">
        <v>1</v>
      </c>
      <c r="AK26" s="13"/>
      <c r="AL26" s="13"/>
      <c r="AM26" s="13"/>
      <c r="AN26" s="13"/>
      <c r="AO26" s="1">
        <f t="shared" si="0"/>
        <v>1</v>
      </c>
      <c r="AP26" s="1" t="s">
        <v>100</v>
      </c>
      <c r="AQ26" s="13">
        <v>1</v>
      </c>
    </row>
    <row r="27" spans="2:43" ht="12">
      <c r="B27" s="5">
        <v>23</v>
      </c>
      <c r="C27" s="24" t="s">
        <v>77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>
        <v>1</v>
      </c>
      <c r="Q27" s="13">
        <v>1</v>
      </c>
      <c r="R27" s="13"/>
      <c r="S27" s="13"/>
      <c r="T27" s="13">
        <v>1</v>
      </c>
      <c r="U27" s="13"/>
      <c r="V27" s="13"/>
      <c r="W27" s="13"/>
      <c r="X27" s="13">
        <v>1</v>
      </c>
      <c r="Y27" s="13">
        <v>1</v>
      </c>
      <c r="Z27" s="13">
        <v>1</v>
      </c>
      <c r="AA27" s="13">
        <v>1</v>
      </c>
      <c r="AB27" s="13">
        <v>1</v>
      </c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">
        <f t="shared" si="0"/>
        <v>2</v>
      </c>
      <c r="AP27" s="1" t="s">
        <v>100</v>
      </c>
      <c r="AQ27" s="13">
        <v>1</v>
      </c>
    </row>
    <row r="28" spans="2:43" ht="12">
      <c r="B28" s="5">
        <v>24</v>
      </c>
      <c r="C28" s="24" t="s">
        <v>78</v>
      </c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3"/>
      <c r="R28" s="13"/>
      <c r="S28" s="13"/>
      <c r="T28" s="13">
        <v>1</v>
      </c>
      <c r="U28" s="13"/>
      <c r="V28" s="13"/>
      <c r="W28" s="13"/>
      <c r="X28" s="13"/>
      <c r="Y28" s="13"/>
      <c r="Z28" s="13">
        <v>1</v>
      </c>
      <c r="AA28" s="13">
        <v>1</v>
      </c>
      <c r="AB28" s="13">
        <v>1</v>
      </c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">
        <f t="shared" si="0"/>
        <v>1</v>
      </c>
      <c r="AP28" s="1" t="s">
        <v>100</v>
      </c>
      <c r="AQ28" s="13">
        <v>1</v>
      </c>
    </row>
    <row r="29" spans="2:43" ht="12">
      <c r="B29" s="5">
        <v>25</v>
      </c>
      <c r="C29" s="24" t="s">
        <v>79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>
        <v>1</v>
      </c>
      <c r="Z29" s="13">
        <v>1</v>
      </c>
      <c r="AA29" s="13">
        <v>1</v>
      </c>
      <c r="AB29" s="13">
        <v>1</v>
      </c>
      <c r="AC29" s="13"/>
      <c r="AD29" s="13"/>
      <c r="AE29" s="13"/>
      <c r="AF29" s="13"/>
      <c r="AG29" s="13"/>
      <c r="AH29" s="13"/>
      <c r="AI29" s="13"/>
      <c r="AJ29" s="13">
        <v>1</v>
      </c>
      <c r="AK29" s="13">
        <v>1</v>
      </c>
      <c r="AL29" s="13"/>
      <c r="AM29" s="13"/>
      <c r="AN29" s="13"/>
      <c r="AO29" s="1">
        <f t="shared" si="0"/>
        <v>1</v>
      </c>
      <c r="AP29" s="1" t="s">
        <v>100</v>
      </c>
      <c r="AQ29" s="13">
        <v>1</v>
      </c>
    </row>
    <row r="30" spans="2:43" ht="12">
      <c r="B30" s="5">
        <v>26</v>
      </c>
      <c r="C30" s="24" t="s">
        <v>80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>
        <v>1</v>
      </c>
      <c r="V30" s="13"/>
      <c r="W30" s="13"/>
      <c r="X30" s="13"/>
      <c r="Y30" s="13"/>
      <c r="Z30" s="13"/>
      <c r="AA30" s="13"/>
      <c r="AB30" s="13"/>
      <c r="AC30" s="13">
        <v>1</v>
      </c>
      <c r="AD30" s="13">
        <v>1</v>
      </c>
      <c r="AE30" s="13"/>
      <c r="AF30" s="13">
        <v>1</v>
      </c>
      <c r="AG30" s="13"/>
      <c r="AH30" s="13"/>
      <c r="AI30" s="13"/>
      <c r="AJ30" s="13"/>
      <c r="AK30" s="13"/>
      <c r="AL30" s="13"/>
      <c r="AM30" s="13"/>
      <c r="AN30" s="13"/>
      <c r="AO30" s="1">
        <f t="shared" si="0"/>
        <v>1</v>
      </c>
      <c r="AP30" s="1" t="s">
        <v>100</v>
      </c>
      <c r="AQ30" s="13">
        <v>1</v>
      </c>
    </row>
    <row r="31" spans="2:43" ht="12">
      <c r="B31" s="5">
        <v>27</v>
      </c>
      <c r="C31" s="24" t="s">
        <v>81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>
        <v>1</v>
      </c>
      <c r="AD31" s="13">
        <v>1</v>
      </c>
      <c r="AE31" s="13">
        <v>1</v>
      </c>
      <c r="AF31" s="13">
        <v>1</v>
      </c>
      <c r="AG31" s="13">
        <v>1</v>
      </c>
      <c r="AH31" s="13"/>
      <c r="AI31" s="13"/>
      <c r="AJ31" s="13"/>
      <c r="AK31" s="13"/>
      <c r="AL31" s="13"/>
      <c r="AM31" s="13"/>
      <c r="AN31" s="13"/>
      <c r="AO31" s="1">
        <f t="shared" si="0"/>
        <v>1</v>
      </c>
      <c r="AP31" s="1" t="s">
        <v>100</v>
      </c>
      <c r="AQ31" s="13">
        <v>1</v>
      </c>
    </row>
    <row r="32" spans="2:43" ht="12">
      <c r="B32" s="5">
        <v>28</v>
      </c>
      <c r="C32" s="24" t="s">
        <v>82</v>
      </c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>
        <v>1</v>
      </c>
      <c r="AE32" s="13">
        <v>1</v>
      </c>
      <c r="AF32" s="13"/>
      <c r="AG32" s="13">
        <v>1</v>
      </c>
      <c r="AH32" s="13"/>
      <c r="AI32" s="13"/>
      <c r="AJ32" s="13"/>
      <c r="AK32" s="13"/>
      <c r="AL32" s="13"/>
      <c r="AM32" s="13"/>
      <c r="AN32" s="13"/>
      <c r="AO32" s="1">
        <f t="shared" si="0"/>
        <v>1</v>
      </c>
      <c r="AP32" s="1" t="s">
        <v>100</v>
      </c>
      <c r="AQ32" s="13">
        <v>1</v>
      </c>
    </row>
    <row r="33" spans="2:43" ht="12">
      <c r="B33" s="5">
        <v>29</v>
      </c>
      <c r="C33" s="24" t="s">
        <v>83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>
        <v>1</v>
      </c>
      <c r="V33" s="13"/>
      <c r="W33" s="13"/>
      <c r="X33" s="13"/>
      <c r="Y33" s="13">
        <v>1</v>
      </c>
      <c r="Z33" s="13"/>
      <c r="AA33" s="13"/>
      <c r="AB33" s="13"/>
      <c r="AC33" s="13">
        <v>1</v>
      </c>
      <c r="AD33" s="13">
        <v>1</v>
      </c>
      <c r="AE33" s="13"/>
      <c r="AF33" s="13">
        <v>1</v>
      </c>
      <c r="AG33" s="13">
        <v>1</v>
      </c>
      <c r="AH33" s="13">
        <v>1</v>
      </c>
      <c r="AI33" s="13">
        <v>1</v>
      </c>
      <c r="AJ33" s="13"/>
      <c r="AK33" s="13"/>
      <c r="AL33" s="13"/>
      <c r="AM33" s="13"/>
      <c r="AN33" s="13"/>
      <c r="AO33" s="1">
        <f t="shared" si="0"/>
        <v>3</v>
      </c>
      <c r="AP33" s="1" t="s">
        <v>100</v>
      </c>
      <c r="AQ33" s="13">
        <v>1</v>
      </c>
    </row>
    <row r="34" spans="2:43" ht="12">
      <c r="B34" s="5">
        <v>30</v>
      </c>
      <c r="C34" s="24" t="s">
        <v>135</v>
      </c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>
        <v>1</v>
      </c>
      <c r="AE34" s="13">
        <v>1</v>
      </c>
      <c r="AF34" s="13">
        <v>1</v>
      </c>
      <c r="AG34" s="13">
        <v>1</v>
      </c>
      <c r="AH34" s="13"/>
      <c r="AI34" s="13">
        <v>1</v>
      </c>
      <c r="AJ34" s="13"/>
      <c r="AK34" s="13"/>
      <c r="AL34" s="13"/>
      <c r="AM34" s="13"/>
      <c r="AN34" s="13"/>
      <c r="AO34" s="1">
        <f t="shared" si="0"/>
        <v>2</v>
      </c>
      <c r="AP34" s="1" t="s">
        <v>100</v>
      </c>
      <c r="AQ34" s="13">
        <v>1</v>
      </c>
    </row>
    <row r="35" spans="2:43" ht="12">
      <c r="B35" s="5">
        <v>31</v>
      </c>
      <c r="C35" s="24" t="s">
        <v>136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0"/>
      <c r="R35" s="10"/>
      <c r="S35" s="13"/>
      <c r="T35" s="13"/>
      <c r="U35" s="13"/>
      <c r="V35" s="13"/>
      <c r="W35" s="13"/>
      <c r="X35" s="13"/>
      <c r="Y35" s="13">
        <v>1</v>
      </c>
      <c r="Z35" s="13"/>
      <c r="AA35" s="13"/>
      <c r="AB35" s="13"/>
      <c r="AC35" s="13"/>
      <c r="AD35" s="13"/>
      <c r="AE35" s="13"/>
      <c r="AF35" s="13">
        <v>1</v>
      </c>
      <c r="AG35" s="13"/>
      <c r="AH35" s="13">
        <v>1</v>
      </c>
      <c r="AI35" s="13">
        <v>1</v>
      </c>
      <c r="AJ35" s="13">
        <v>1</v>
      </c>
      <c r="AK35" s="13"/>
      <c r="AL35" s="13"/>
      <c r="AM35" s="13"/>
      <c r="AN35" s="13"/>
      <c r="AO35" s="1">
        <f t="shared" si="0"/>
        <v>1</v>
      </c>
      <c r="AP35" s="1" t="s">
        <v>100</v>
      </c>
      <c r="AQ35" s="13">
        <v>1</v>
      </c>
    </row>
    <row r="36" spans="2:43" ht="12">
      <c r="B36" s="5">
        <v>32</v>
      </c>
      <c r="C36" s="24" t="s">
        <v>84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>
        <v>1</v>
      </c>
      <c r="AG36" s="13">
        <v>1</v>
      </c>
      <c r="AH36" s="13">
        <v>1</v>
      </c>
      <c r="AI36" s="13">
        <v>1</v>
      </c>
      <c r="AJ36" s="13">
        <v>1</v>
      </c>
      <c r="AK36" s="13"/>
      <c r="AL36" s="13">
        <v>1</v>
      </c>
      <c r="AM36" s="13">
        <v>1</v>
      </c>
      <c r="AN36" s="13">
        <v>1</v>
      </c>
      <c r="AO36" s="1">
        <f t="shared" si="0"/>
        <v>2</v>
      </c>
      <c r="AP36" s="1" t="s">
        <v>100</v>
      </c>
      <c r="AQ36" s="13">
        <v>1</v>
      </c>
    </row>
    <row r="37" spans="2:43" ht="12">
      <c r="B37" s="5">
        <v>33</v>
      </c>
      <c r="C37" s="24" t="s">
        <v>85</v>
      </c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>
        <v>1</v>
      </c>
      <c r="Z37" s="13"/>
      <c r="AA37" s="13"/>
      <c r="AB37" s="13">
        <v>1</v>
      </c>
      <c r="AC37" s="13"/>
      <c r="AD37" s="13"/>
      <c r="AE37" s="13"/>
      <c r="AF37" s="13"/>
      <c r="AG37" s="13"/>
      <c r="AH37" s="13">
        <v>1</v>
      </c>
      <c r="AI37" s="13">
        <v>1</v>
      </c>
      <c r="AJ37" s="13">
        <v>1</v>
      </c>
      <c r="AK37" s="13">
        <v>1</v>
      </c>
      <c r="AL37" s="13"/>
      <c r="AM37" s="13"/>
      <c r="AN37" s="13"/>
      <c r="AO37" s="1">
        <f t="shared" si="0"/>
        <v>2</v>
      </c>
      <c r="AP37" s="1" t="s">
        <v>100</v>
      </c>
      <c r="AQ37" s="13">
        <v>1</v>
      </c>
    </row>
    <row r="38" spans="2:43" ht="12">
      <c r="B38" s="5">
        <v>34</v>
      </c>
      <c r="C38" s="24" t="s">
        <v>86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>
        <v>1</v>
      </c>
      <c r="AC38" s="13"/>
      <c r="AD38" s="13"/>
      <c r="AE38" s="13"/>
      <c r="AF38" s="13"/>
      <c r="AG38" s="13"/>
      <c r="AH38" s="13"/>
      <c r="AI38" s="13"/>
      <c r="AJ38" s="13">
        <v>1</v>
      </c>
      <c r="AK38" s="13">
        <v>1</v>
      </c>
      <c r="AL38" s="13">
        <v>1</v>
      </c>
      <c r="AM38" s="13"/>
      <c r="AN38" s="13"/>
      <c r="AO38" s="1">
        <f t="shared" si="0"/>
        <v>1</v>
      </c>
      <c r="AP38" s="1" t="s">
        <v>100</v>
      </c>
      <c r="AQ38" s="13">
        <v>1</v>
      </c>
    </row>
    <row r="39" spans="2:43" ht="12">
      <c r="B39" s="5">
        <v>35</v>
      </c>
      <c r="C39" s="24" t="s">
        <v>87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>
        <v>1</v>
      </c>
      <c r="AJ39" s="13"/>
      <c r="AK39" s="13">
        <v>1</v>
      </c>
      <c r="AL39" s="13">
        <v>1</v>
      </c>
      <c r="AM39" s="13">
        <v>1</v>
      </c>
      <c r="AN39" s="13"/>
      <c r="AO39" s="1">
        <f t="shared" si="0"/>
        <v>1</v>
      </c>
      <c r="AP39" s="1" t="s">
        <v>100</v>
      </c>
      <c r="AQ39" s="13">
        <v>1</v>
      </c>
    </row>
    <row r="40" spans="2:43" ht="12">
      <c r="B40" s="5">
        <v>36</v>
      </c>
      <c r="C40" s="24" t="s">
        <v>88</v>
      </c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>
        <v>1</v>
      </c>
      <c r="AJ40" s="13"/>
      <c r="AK40" s="13"/>
      <c r="AL40" s="13">
        <v>1</v>
      </c>
      <c r="AM40" s="13">
        <v>1</v>
      </c>
      <c r="AN40" s="13">
        <v>1</v>
      </c>
      <c r="AO40" s="1">
        <f t="shared" si="0"/>
        <v>1</v>
      </c>
      <c r="AP40" s="1" t="s">
        <v>100</v>
      </c>
      <c r="AQ40" s="13">
        <v>1</v>
      </c>
    </row>
    <row r="41" spans="2:43" ht="12">
      <c r="B41" s="5">
        <v>37</v>
      </c>
      <c r="C41" s="25" t="s">
        <v>89</v>
      </c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>
        <v>1</v>
      </c>
      <c r="AJ41" s="13"/>
      <c r="AK41" s="13"/>
      <c r="AL41" s="13"/>
      <c r="AM41" s="13">
        <v>1</v>
      </c>
      <c r="AN41" s="13">
        <v>1</v>
      </c>
      <c r="AO41" s="1">
        <f t="shared" si="0"/>
        <v>1</v>
      </c>
      <c r="AP41" s="1" t="s">
        <v>100</v>
      </c>
      <c r="AQ41" s="13">
        <v>1</v>
      </c>
    </row>
    <row r="42" spans="2:3" ht="12">
      <c r="B42" s="5"/>
      <c r="C42" s="25"/>
    </row>
    <row r="43" ht="12.75" thickBot="1">
      <c r="AQ43" s="3" t="s">
        <v>91</v>
      </c>
    </row>
    <row r="44" spans="3:43" ht="12.75" thickBot="1">
      <c r="C44" s="3" t="s">
        <v>92</v>
      </c>
      <c r="D44" s="7">
        <v>0</v>
      </c>
      <c r="E44" s="20">
        <v>1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1</v>
      </c>
      <c r="P44" s="20">
        <v>0</v>
      </c>
      <c r="Q44" s="20">
        <v>1</v>
      </c>
      <c r="R44" s="20">
        <v>0</v>
      </c>
      <c r="S44" s="20">
        <v>1</v>
      </c>
      <c r="T44" s="20">
        <v>0</v>
      </c>
      <c r="U44" s="20">
        <v>1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1</v>
      </c>
      <c r="AC44" s="20">
        <v>0</v>
      </c>
      <c r="AD44" s="20">
        <v>0</v>
      </c>
      <c r="AE44" s="20">
        <v>0</v>
      </c>
      <c r="AF44" s="20">
        <v>0</v>
      </c>
      <c r="AG44" s="20">
        <v>1</v>
      </c>
      <c r="AH44" s="20">
        <v>0</v>
      </c>
      <c r="AI44" s="20">
        <v>1</v>
      </c>
      <c r="AJ44" s="20">
        <v>0</v>
      </c>
      <c r="AK44" s="20">
        <v>0</v>
      </c>
      <c r="AL44" s="20">
        <v>0</v>
      </c>
      <c r="AM44" s="20">
        <v>0</v>
      </c>
      <c r="AN44" s="28">
        <v>0</v>
      </c>
      <c r="AQ44" s="11">
        <f>SUM(Team?)</f>
        <v>8</v>
      </c>
    </row>
  </sheetData>
  <printOptions gridLines="1" headings="1"/>
  <pageMargins left="0.75" right="0.75" top="1" bottom="1" header="0.5" footer="0.5"/>
  <pageSetup fitToHeight="1" fitToWidth="1" orientation="portrait" paperSize="9" scale="5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workbookViewId="0" topLeftCell="A1">
      <selection activeCell="A1" sqref="A1"/>
    </sheetView>
  </sheetViews>
  <sheetFormatPr defaultColWidth="9.00390625" defaultRowHeight="12"/>
  <cols>
    <col min="1" max="2" width="2.875" style="1" customWidth="1"/>
    <col min="3" max="3" width="13.00390625" style="1" customWidth="1"/>
    <col min="4" max="6" width="11.875" style="1" customWidth="1"/>
    <col min="7" max="8" width="9.25390625" style="1" customWidth="1"/>
    <col min="9" max="9" width="8.125" style="1" customWidth="1"/>
    <col min="10" max="10" width="8.25390625" style="1" customWidth="1"/>
    <col min="11" max="11" width="8.00390625" style="1" customWidth="1"/>
    <col min="12" max="12" width="5.25390625" style="1" customWidth="1"/>
    <col min="13" max="13" width="9.75390625" style="1" customWidth="1"/>
    <col min="14" max="14" width="10.00390625" style="1" bestFit="1" customWidth="1"/>
    <col min="15" max="15" width="5.875" style="1" customWidth="1"/>
    <col min="16" max="16" width="18.875" style="1" customWidth="1"/>
    <col min="17" max="17" width="8.75390625" style="1" customWidth="1"/>
    <col min="18" max="25" width="3.25390625" style="1" customWidth="1"/>
    <col min="26" max="16384" width="10.875" style="1" customWidth="1"/>
  </cols>
  <sheetData>
    <row r="1" ht="15.75">
      <c r="A1" s="2" t="s">
        <v>108</v>
      </c>
    </row>
    <row r="3" spans="2:3" ht="15.75" thickBot="1">
      <c r="B3" s="59" t="s">
        <v>119</v>
      </c>
      <c r="C3" s="23"/>
    </row>
    <row r="4" spans="3:17" ht="13.5" thickBot="1">
      <c r="C4" s="9" t="s">
        <v>120</v>
      </c>
      <c r="H4" s="6"/>
      <c r="P4" s="64" t="s">
        <v>2</v>
      </c>
      <c r="Q4" s="65" t="s">
        <v>3</v>
      </c>
    </row>
    <row r="5" spans="3:17" ht="12.75">
      <c r="C5" s="9" t="s">
        <v>99</v>
      </c>
      <c r="D5" s="1" t="s">
        <v>122</v>
      </c>
      <c r="E5" s="1" t="s">
        <v>123</v>
      </c>
      <c r="F5" s="1" t="s">
        <v>124</v>
      </c>
      <c r="H5" s="6"/>
      <c r="P5" s="60" t="s">
        <v>23</v>
      </c>
      <c r="Q5" s="61" t="s">
        <v>35</v>
      </c>
    </row>
    <row r="6" spans="3:17" ht="12">
      <c r="C6" s="3" t="s">
        <v>125</v>
      </c>
      <c r="D6" s="16">
        <v>425</v>
      </c>
      <c r="E6" s="16">
        <v>450</v>
      </c>
      <c r="F6" s="16">
        <v>475</v>
      </c>
      <c r="H6" s="15"/>
      <c r="P6" s="60" t="s">
        <v>133</v>
      </c>
      <c r="Q6" s="61" t="s">
        <v>36</v>
      </c>
    </row>
    <row r="7" spans="3:17" ht="12">
      <c r="C7" s="3" t="s">
        <v>126</v>
      </c>
      <c r="D7" s="16">
        <v>350</v>
      </c>
      <c r="E7" s="16">
        <v>375</v>
      </c>
      <c r="F7" s="16">
        <v>325</v>
      </c>
      <c r="H7" s="15"/>
      <c r="P7" s="60" t="s">
        <v>24</v>
      </c>
      <c r="Q7" s="61" t="s">
        <v>37</v>
      </c>
    </row>
    <row r="8" spans="7:17" ht="13.5" thickBot="1">
      <c r="G8" s="1" t="s">
        <v>20</v>
      </c>
      <c r="N8" s="21" t="s">
        <v>132</v>
      </c>
      <c r="P8" s="60" t="s">
        <v>25</v>
      </c>
      <c r="Q8" s="61" t="s">
        <v>38</v>
      </c>
    </row>
    <row r="9" spans="3:17" ht="12.75">
      <c r="C9" s="9" t="s">
        <v>127</v>
      </c>
      <c r="G9" s="1" t="s">
        <v>96</v>
      </c>
      <c r="I9" s="1" t="s">
        <v>20</v>
      </c>
      <c r="M9" s="3" t="s">
        <v>102</v>
      </c>
      <c r="N9" s="49">
        <f>SUMPRODUCT(PtoWCost,PtoWShipments)</f>
        <v>339375.00002376875</v>
      </c>
      <c r="P9" s="60" t="s">
        <v>131</v>
      </c>
      <c r="Q9" s="61" t="s">
        <v>39</v>
      </c>
    </row>
    <row r="10" spans="3:17" ht="12.75">
      <c r="C10" s="9" t="s">
        <v>129</v>
      </c>
      <c r="D10" s="1" t="s">
        <v>122</v>
      </c>
      <c r="E10" s="1" t="s">
        <v>123</v>
      </c>
      <c r="F10" s="1" t="s">
        <v>124</v>
      </c>
      <c r="G10" s="1" t="s">
        <v>130</v>
      </c>
      <c r="I10" s="1" t="s">
        <v>133</v>
      </c>
      <c r="J10" s="5"/>
      <c r="M10" s="3" t="s">
        <v>22</v>
      </c>
      <c r="N10" s="54">
        <f>SUMPRODUCT(WtoRCost,WtoRShipments)</f>
        <v>32499.99999524161</v>
      </c>
      <c r="P10" s="60" t="s">
        <v>26</v>
      </c>
      <c r="Q10" s="61" t="s">
        <v>40</v>
      </c>
    </row>
    <row r="11" spans="3:17" ht="12.75" thickBot="1">
      <c r="C11" s="3" t="s">
        <v>125</v>
      </c>
      <c r="D11" s="44">
        <v>125.00000005557013</v>
      </c>
      <c r="E11" s="45">
        <v>325.0000000002558</v>
      </c>
      <c r="F11" s="46">
        <v>0</v>
      </c>
      <c r="G11" s="47">
        <f>SUM(D11:F11)</f>
        <v>450.0000000558259</v>
      </c>
      <c r="H11" s="1" t="s">
        <v>101</v>
      </c>
      <c r="I11" s="10">
        <v>500</v>
      </c>
      <c r="J11" s="17"/>
      <c r="K11" s="6"/>
      <c r="M11" s="3" t="s">
        <v>103</v>
      </c>
      <c r="N11" s="54">
        <f>SUMPRODUCT(FixedCost,Open?)</f>
        <v>80000</v>
      </c>
      <c r="P11" s="60" t="s">
        <v>27</v>
      </c>
      <c r="Q11" s="61" t="s">
        <v>41</v>
      </c>
    </row>
    <row r="12" spans="3:17" ht="12.75" thickBot="1">
      <c r="C12" s="3" t="s">
        <v>126</v>
      </c>
      <c r="D12" s="55">
        <v>400.00000000027285</v>
      </c>
      <c r="E12" s="56">
        <v>0</v>
      </c>
      <c r="F12" s="57">
        <v>-1.8189894035458565E-10</v>
      </c>
      <c r="G12" s="47">
        <f>SUM(D12:F12)</f>
        <v>400.00000000009095</v>
      </c>
      <c r="H12" s="1" t="s">
        <v>101</v>
      </c>
      <c r="I12" s="10">
        <v>400</v>
      </c>
      <c r="J12" s="17"/>
      <c r="K12" s="6"/>
      <c r="M12" s="3" t="s">
        <v>98</v>
      </c>
      <c r="N12" s="8">
        <f>SUM(N9:N11)</f>
        <v>451875.0000190104</v>
      </c>
      <c r="P12" s="60" t="s">
        <v>28</v>
      </c>
      <c r="Q12" s="61" t="s">
        <v>42</v>
      </c>
    </row>
    <row r="13" spans="3:17" ht="12">
      <c r="C13" s="3" t="s">
        <v>104</v>
      </c>
      <c r="D13" s="47">
        <f>SUM(D11:D12)</f>
        <v>525.000000055843</v>
      </c>
      <c r="E13" s="47">
        <f>SUM(E11:E12)</f>
        <v>325.0000000002558</v>
      </c>
      <c r="F13" s="47">
        <f>SUM(F11:F12)</f>
        <v>-1.8189894035458565E-10</v>
      </c>
      <c r="P13" s="60" t="s">
        <v>29</v>
      </c>
      <c r="Q13" s="61" t="s">
        <v>43</v>
      </c>
    </row>
    <row r="14" spans="16:17" ht="12">
      <c r="P14" s="60" t="s">
        <v>30</v>
      </c>
      <c r="Q14" s="61" t="s">
        <v>44</v>
      </c>
    </row>
    <row r="15" spans="2:17" ht="15">
      <c r="B15" s="59" t="s">
        <v>21</v>
      </c>
      <c r="C15" s="23"/>
      <c r="P15" s="60" t="s">
        <v>31</v>
      </c>
      <c r="Q15" s="61" t="s">
        <v>45</v>
      </c>
    </row>
    <row r="16" spans="3:17" ht="12.75">
      <c r="C16" s="9" t="s">
        <v>105</v>
      </c>
      <c r="J16" s="1" t="s">
        <v>121</v>
      </c>
      <c r="P16" s="60" t="s">
        <v>49</v>
      </c>
      <c r="Q16" s="61" t="s">
        <v>50</v>
      </c>
    </row>
    <row r="17" spans="3:17" ht="12.75">
      <c r="C17" s="9" t="s">
        <v>99</v>
      </c>
      <c r="D17" s="1" t="s">
        <v>109</v>
      </c>
      <c r="E17" s="1" t="s">
        <v>110</v>
      </c>
      <c r="F17" s="1" t="s">
        <v>111</v>
      </c>
      <c r="G17" s="1" t="s">
        <v>112</v>
      </c>
      <c r="H17" s="1" t="s">
        <v>113</v>
      </c>
      <c r="J17" s="1" t="s">
        <v>99</v>
      </c>
      <c r="L17" s="1" t="s">
        <v>133</v>
      </c>
      <c r="P17" s="60" t="s">
        <v>32</v>
      </c>
      <c r="Q17" s="61" t="s">
        <v>46</v>
      </c>
    </row>
    <row r="18" spans="3:17" ht="12">
      <c r="C18" s="3" t="s">
        <v>122</v>
      </c>
      <c r="D18" s="16">
        <v>30</v>
      </c>
      <c r="E18" s="16">
        <v>70</v>
      </c>
      <c r="F18" s="16">
        <v>75</v>
      </c>
      <c r="G18" s="16">
        <v>55</v>
      </c>
      <c r="H18" s="16">
        <v>40</v>
      </c>
      <c r="J18" s="16">
        <v>50000</v>
      </c>
      <c r="L18" s="10">
        <v>700</v>
      </c>
      <c r="P18" s="60" t="s">
        <v>33</v>
      </c>
      <c r="Q18" s="61" t="s">
        <v>47</v>
      </c>
    </row>
    <row r="19" spans="3:17" ht="12.75" thickBot="1">
      <c r="C19" s="3" t="s">
        <v>123</v>
      </c>
      <c r="D19" s="16">
        <v>55</v>
      </c>
      <c r="E19" s="16">
        <v>30</v>
      </c>
      <c r="F19" s="16">
        <v>45</v>
      </c>
      <c r="G19" s="16">
        <v>45</v>
      </c>
      <c r="H19" s="16">
        <v>70</v>
      </c>
      <c r="J19" s="16">
        <v>30000</v>
      </c>
      <c r="L19" s="10">
        <v>500</v>
      </c>
      <c r="P19" s="62" t="s">
        <v>34</v>
      </c>
      <c r="Q19" s="63" t="s">
        <v>48</v>
      </c>
    </row>
    <row r="20" spans="3:12" ht="12">
      <c r="C20" s="3" t="s">
        <v>124</v>
      </c>
      <c r="D20" s="16">
        <v>70</v>
      </c>
      <c r="E20" s="16">
        <v>30</v>
      </c>
      <c r="F20" s="16">
        <v>50</v>
      </c>
      <c r="G20" s="16">
        <v>60</v>
      </c>
      <c r="H20" s="16">
        <v>55</v>
      </c>
      <c r="J20" s="16">
        <v>70000</v>
      </c>
      <c r="L20" s="10">
        <v>1000</v>
      </c>
    </row>
    <row r="21" ht="12">
      <c r="AA21" s="3"/>
    </row>
    <row r="22" spans="3:27" ht="12.75">
      <c r="C22" s="9" t="s">
        <v>127</v>
      </c>
      <c r="I22" s="1" t="s">
        <v>130</v>
      </c>
      <c r="K22" s="1" t="s">
        <v>130</v>
      </c>
      <c r="M22" s="1" t="s">
        <v>128</v>
      </c>
      <c r="AA22" s="3"/>
    </row>
    <row r="23" spans="3:14" ht="12.75">
      <c r="C23" s="9" t="s">
        <v>129</v>
      </c>
      <c r="D23" s="1" t="s">
        <v>109</v>
      </c>
      <c r="E23" s="1" t="s">
        <v>110</v>
      </c>
      <c r="F23" s="1" t="s">
        <v>111</v>
      </c>
      <c r="G23" s="1" t="s">
        <v>112</v>
      </c>
      <c r="H23" s="1" t="s">
        <v>113</v>
      </c>
      <c r="I23" s="1" t="s">
        <v>106</v>
      </c>
      <c r="K23" s="1" t="s">
        <v>107</v>
      </c>
      <c r="M23" s="1" t="s">
        <v>133</v>
      </c>
      <c r="N23" s="1" t="s">
        <v>131</v>
      </c>
    </row>
    <row r="24" spans="3:14" ht="12">
      <c r="C24" s="3" t="s">
        <v>122</v>
      </c>
      <c r="D24" s="44">
        <v>199.99999999994884</v>
      </c>
      <c r="E24" s="45">
        <v>0</v>
      </c>
      <c r="F24" s="45">
        <v>0</v>
      </c>
      <c r="G24" s="45">
        <v>149.9999999524391</v>
      </c>
      <c r="H24" s="46">
        <v>175</v>
      </c>
      <c r="I24" s="47">
        <f>SUM(D24:H24)</f>
        <v>524.999999952388</v>
      </c>
      <c r="J24" s="1" t="s">
        <v>101</v>
      </c>
      <c r="K24" s="47">
        <f>D13</f>
        <v>525.000000055843</v>
      </c>
      <c r="L24" s="1" t="s">
        <v>101</v>
      </c>
      <c r="M24" s="47">
        <f>Open?*L18</f>
        <v>700</v>
      </c>
      <c r="N24" s="48">
        <v>1</v>
      </c>
    </row>
    <row r="25" spans="3:14" ht="12">
      <c r="C25" s="3" t="s">
        <v>123</v>
      </c>
      <c r="D25" s="50">
        <v>0</v>
      </c>
      <c r="E25" s="51">
        <v>224.9999999286331</v>
      </c>
      <c r="F25" s="51">
        <v>100</v>
      </c>
      <c r="G25" s="51">
        <v>0</v>
      </c>
      <c r="H25" s="52">
        <v>0</v>
      </c>
      <c r="I25" s="47">
        <f>SUM(D25:H25)</f>
        <v>324.9999999286331</v>
      </c>
      <c r="J25" s="1" t="s">
        <v>101</v>
      </c>
      <c r="K25" s="47">
        <f>E13</f>
        <v>325.0000000002558</v>
      </c>
      <c r="L25" s="1" t="s">
        <v>101</v>
      </c>
      <c r="M25" s="47">
        <f>Open?*L19</f>
        <v>500</v>
      </c>
      <c r="N25" s="53">
        <v>1</v>
      </c>
    </row>
    <row r="26" spans="3:14" ht="12">
      <c r="C26" s="3" t="s">
        <v>124</v>
      </c>
      <c r="D26" s="55">
        <v>0</v>
      </c>
      <c r="E26" s="56">
        <v>1.0339757656912846E-21</v>
      </c>
      <c r="F26" s="56">
        <v>0</v>
      </c>
      <c r="G26" s="56">
        <v>0</v>
      </c>
      <c r="H26" s="57">
        <v>0</v>
      </c>
      <c r="I26" s="47">
        <f>SUM(D26:H26)</f>
        <v>1.0339757656912846E-21</v>
      </c>
      <c r="J26" s="1" t="s">
        <v>101</v>
      </c>
      <c r="K26" s="47">
        <f>F13</f>
        <v>-1.8189894035458565E-10</v>
      </c>
      <c r="L26" s="1" t="s">
        <v>101</v>
      </c>
      <c r="M26" s="47">
        <f>Open?*L20</f>
        <v>0</v>
      </c>
      <c r="N26" s="58">
        <v>0</v>
      </c>
    </row>
    <row r="27" spans="3:8" ht="12">
      <c r="C27" s="3" t="s">
        <v>104</v>
      </c>
      <c r="D27" s="47">
        <f>SUM(D24:D26)</f>
        <v>199.99999999994884</v>
      </c>
      <c r="E27" s="47">
        <f>SUM(E24:E26)</f>
        <v>224.9999999286331</v>
      </c>
      <c r="F27" s="47">
        <f>SUM(F24:F26)</f>
        <v>100</v>
      </c>
      <c r="G27" s="47">
        <f>SUM(G24:G26)</f>
        <v>149.9999999524391</v>
      </c>
      <c r="H27" s="47">
        <f>SUM(H24:H26)</f>
        <v>175</v>
      </c>
    </row>
    <row r="28" spans="3:8" ht="12">
      <c r="C28" s="3"/>
      <c r="D28" s="1" t="s">
        <v>100</v>
      </c>
      <c r="E28" s="1" t="s">
        <v>100</v>
      </c>
      <c r="F28" s="1" t="s">
        <v>100</v>
      </c>
      <c r="G28" s="1" t="s">
        <v>100</v>
      </c>
      <c r="H28" s="1" t="s">
        <v>100</v>
      </c>
    </row>
    <row r="29" spans="3:8" ht="12">
      <c r="C29" s="3" t="s">
        <v>97</v>
      </c>
      <c r="D29" s="10">
        <v>200</v>
      </c>
      <c r="E29" s="10">
        <v>225</v>
      </c>
      <c r="F29" s="10">
        <v>100</v>
      </c>
      <c r="G29" s="10">
        <v>150</v>
      </c>
      <c r="H29" s="10">
        <v>175</v>
      </c>
    </row>
  </sheetData>
  <printOptions gridLines="1" headings="1"/>
  <pageMargins left="0.75" right="0.75" top="1" bottom="1" header="0.5" footer="0.5"/>
  <pageSetup fitToHeight="1" fitToWidth="1" orientation="portrait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Hillier</dc:creator>
  <cp:keywords/>
  <dc:description/>
  <cp:lastModifiedBy>Mark Hillier</cp:lastModifiedBy>
  <cp:lastPrinted>2006-05-13T23:43:55Z</cp:lastPrinted>
  <dcterms:created xsi:type="dcterms:W3CDTF">2000-03-28T18:15:50Z</dcterms:created>
  <dcterms:modified xsi:type="dcterms:W3CDTF">2006-12-02T07:13:37Z</dcterms:modified>
  <cp:category/>
  <cp:version/>
  <cp:contentType/>
  <cp:contentStatus/>
</cp:coreProperties>
</file>